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BMMB\Pousi2\TSNC\2020-2021\Annexe\Developpement\Version COVID\Version 2\"/>
    </mc:Choice>
  </mc:AlternateContent>
  <bookViews>
    <workbookView xWindow="240" yWindow="108" windowWidth="14808" windowHeight="8016"/>
  </bookViews>
  <sheets>
    <sheet name="Accueil" sheetId="6" r:id="rId1"/>
    <sheet name="Calculs - Ajustements" sheetId="1" state="veryHidden" r:id="rId2"/>
    <sheet name="Info - Valeurs d'ajustement" sheetId="8" state="veryHidden" r:id="rId3"/>
    <sheet name=" Info - Majorations applicables" sheetId="7" state="veryHidden" r:id="rId4"/>
    <sheet name="Versions du fichier" sheetId="4" state="veryHidden" r:id="rId5"/>
    <sheet name="Menus" sheetId="2" state="veryHidden" r:id="rId6"/>
    <sheet name="Ajustements" sheetId="3" state="veryHidden" r:id="rId7"/>
    <sheet name="Log" sheetId="5" state="veryHidden" r:id="rId8"/>
  </sheets>
  <definedNames>
    <definedName name="_xlnm._FilterDatabase" localSheetId="3" hidden="1">' Info - Majorations applicables'!$A$1:$I$39</definedName>
    <definedName name="_xlnm._FilterDatabase" localSheetId="6" hidden="1">Ajustements!$A$133:$E$154</definedName>
    <definedName name="Ajustement_1_EPIS_ERTS__125_AO">Ajustements!$C$3:$E$23</definedName>
    <definedName name="Ajustement_2_GPSFL_ERTS">Ajustements!$C$27:$E$47</definedName>
    <definedName name="Ajustement_3_Transport_Tous">Ajustements!$D$51:$F$99</definedName>
    <definedName name="Ajustement_4_Hebergement_Tous">Ajustements!$D$103:$F$130</definedName>
    <definedName name="Ajustement_5_Manutention_plants_ERTS">Ajustements!$C$134:$E$154</definedName>
    <definedName name="Ajustement_6_Carburant_ERTS">Ajustements!$C$158:$E$178</definedName>
    <definedName name="Famille_Type_EXE_VERIF">Menus!$A$24:$A$27</definedName>
    <definedName name="Famille_Type_Tous">Menus!$A$15:$A$21</definedName>
    <definedName name="Hebergement_AO">Menus!$A$30:$A$31</definedName>
    <definedName name="Hebergement_ERTS">Menus!$A$30:$A$32</definedName>
    <definedName name="Hebergement_ERTS_TC">Menus!$A$32</definedName>
    <definedName name="Hebergement_SANS">Menus!$A$35:$A$35</definedName>
    <definedName name="_xlnm.Print_Titles" localSheetId="3">' Info - Majorations applicables'!$1:$1</definedName>
    <definedName name="_xlnm.Print_Titles" localSheetId="1">'Calculs - Ajustements'!$1:$8</definedName>
    <definedName name="_xlnm.Print_Titles" localSheetId="2">'Info - Valeurs d''ajustement'!$1:$7</definedName>
    <definedName name="Inscrire_une_valeur">Menus!$A$7</definedName>
    <definedName name="Mode_attribution">Menus!$A$2:$A$4</definedName>
    <definedName name="Question">Menus!$A$10:$A$11</definedName>
    <definedName name="Question_Sans_objet">Menus!$A$12</definedName>
    <definedName name="Transport_AO">Menus!$A$43:$A$44</definedName>
    <definedName name="Transport_ERTS_Pas_TC">Menus!$A$38:$A$39</definedName>
    <definedName name="Transport_ERTS_TC">Menus!$A$38:$A$40</definedName>
    <definedName name="_xlnm.Print_Area" localSheetId="3">' Info - Majorations applicables'!$A$1:$I$39</definedName>
    <definedName name="_xlnm.Print_Area" localSheetId="0">Accueil!$A$4:$P$23</definedName>
    <definedName name="_xlnm.Print_Area" localSheetId="1">'Calculs - Ajustements'!$A$1:$G$143</definedName>
    <definedName name="_xlnm.Print_Area" localSheetId="2">'Info - Valeurs d''ajustement'!$A$1:$J$47</definedName>
    <definedName name="_xlnm.Print_Area" localSheetId="4">'Versions du fichier'!$A$1:$Q$52</definedName>
  </definedNames>
  <calcPr calcId="152511"/>
</workbook>
</file>

<file path=xl/calcChain.xml><?xml version="1.0" encoding="utf-8"?>
<calcChain xmlns="http://schemas.openxmlformats.org/spreadsheetml/2006/main">
  <c r="A13" i="4" l="1"/>
  <c r="A12" i="4"/>
  <c r="A11" i="4"/>
  <c r="A10" i="4"/>
  <c r="A9" i="4"/>
  <c r="F64" i="3" l="1"/>
  <c r="F92" i="3"/>
  <c r="A8" i="4" l="1"/>
  <c r="G99" i="1" l="1"/>
  <c r="C124" i="1" l="1"/>
  <c r="C131" i="1"/>
  <c r="C132" i="1"/>
  <c r="G13" i="1" l="1"/>
  <c r="F8" i="1" l="1"/>
  <c r="F7" i="1" l="1"/>
  <c r="F95" i="1" l="1"/>
  <c r="G96" i="1" s="1"/>
  <c r="G76" i="1"/>
  <c r="G78" i="1" l="1"/>
  <c r="G77" i="1"/>
  <c r="D95" i="1"/>
  <c r="G85" i="1" l="1"/>
  <c r="G86" i="1" s="1"/>
  <c r="G81" i="1"/>
  <c r="G82" i="1" s="1"/>
  <c r="F25" i="1"/>
  <c r="F71" i="1"/>
  <c r="F52" i="1" l="1"/>
  <c r="F43" i="1" l="1"/>
  <c r="D53" i="1" l="1"/>
  <c r="F105" i="3"/>
  <c r="F98" i="3"/>
  <c r="F97" i="3"/>
  <c r="F91" i="3"/>
  <c r="F90" i="3"/>
  <c r="F84" i="3"/>
  <c r="F83" i="3"/>
  <c r="F77" i="3"/>
  <c r="F76" i="3"/>
  <c r="F70" i="3"/>
  <c r="F69" i="3"/>
  <c r="F63" i="3"/>
  <c r="F62" i="3"/>
  <c r="F56" i="3"/>
  <c r="F55" i="3"/>
  <c r="F78" i="3"/>
  <c r="F99" i="3"/>
  <c r="F71" i="3"/>
  <c r="F85" i="3"/>
  <c r="F57" i="3"/>
  <c r="E46" i="3"/>
  <c r="E45" i="3"/>
  <c r="E43" i="3"/>
  <c r="E42" i="3"/>
  <c r="E40" i="3"/>
  <c r="E39" i="3"/>
  <c r="E37" i="3"/>
  <c r="E36" i="3"/>
  <c r="E34" i="3"/>
  <c r="E33" i="3"/>
  <c r="E31" i="3"/>
  <c r="E30" i="3"/>
  <c r="E28" i="3"/>
  <c r="E27" i="3"/>
  <c r="E29" i="3"/>
  <c r="E15" i="3"/>
  <c r="E5" i="3"/>
  <c r="E178" i="3"/>
  <c r="E177" i="3"/>
  <c r="E176" i="3"/>
  <c r="E174" i="3"/>
  <c r="E173" i="3"/>
  <c r="E171" i="3"/>
  <c r="E170" i="3"/>
  <c r="E168" i="3"/>
  <c r="E167" i="3"/>
  <c r="E165" i="3"/>
  <c r="E164" i="3"/>
  <c r="E162" i="3"/>
  <c r="E161" i="3"/>
  <c r="E159" i="3"/>
  <c r="E158" i="3"/>
  <c r="E166" i="3"/>
  <c r="G115" i="1" l="1"/>
  <c r="C96" i="3" l="1"/>
  <c r="C95" i="3"/>
  <c r="C94" i="3"/>
  <c r="C93" i="3"/>
  <c r="C89" i="3"/>
  <c r="C88" i="3"/>
  <c r="C87" i="3"/>
  <c r="C86" i="3"/>
  <c r="C82" i="3"/>
  <c r="C81" i="3"/>
  <c r="C80" i="3"/>
  <c r="C79" i="3"/>
  <c r="C75" i="3"/>
  <c r="C74" i="3"/>
  <c r="C73" i="3"/>
  <c r="C72" i="3"/>
  <c r="C68" i="3"/>
  <c r="C67" i="3"/>
  <c r="C66" i="3"/>
  <c r="C65" i="3"/>
  <c r="C61" i="3"/>
  <c r="C60" i="3"/>
  <c r="C59" i="3"/>
  <c r="C58" i="3"/>
  <c r="C54" i="3"/>
  <c r="C53" i="3"/>
  <c r="C52" i="3"/>
  <c r="C51" i="3"/>
  <c r="E163" i="3"/>
  <c r="E169" i="3"/>
  <c r="E172" i="3"/>
  <c r="E175" i="3"/>
  <c r="E160" i="3"/>
  <c r="G30" i="1" s="1"/>
  <c r="G32" i="1" s="1"/>
  <c r="C123" i="1"/>
  <c r="E47" i="3"/>
  <c r="E44" i="3"/>
  <c r="E41" i="3"/>
  <c r="E38" i="3"/>
  <c r="E35" i="3"/>
  <c r="E32" i="3"/>
  <c r="C130" i="3"/>
  <c r="C128" i="3"/>
  <c r="C126" i="3"/>
  <c r="C124" i="3"/>
  <c r="C122" i="3"/>
  <c r="C120" i="3"/>
  <c r="C118" i="3"/>
  <c r="C116" i="3"/>
  <c r="C114" i="3"/>
  <c r="C112" i="3"/>
  <c r="C110" i="3"/>
  <c r="C108" i="3"/>
  <c r="C106" i="3"/>
  <c r="C104" i="3"/>
  <c r="G31" i="1" l="1"/>
  <c r="A6" i="4"/>
  <c r="F130" i="3" l="1"/>
  <c r="F129" i="3"/>
  <c r="F126" i="3"/>
  <c r="F125" i="3"/>
  <c r="F122" i="3"/>
  <c r="F121" i="3"/>
  <c r="F118" i="3"/>
  <c r="F117" i="3"/>
  <c r="F114" i="3"/>
  <c r="F113" i="3"/>
  <c r="F110" i="3"/>
  <c r="F109" i="3"/>
  <c r="F106" i="3"/>
  <c r="F53" i="1" s="1"/>
  <c r="F128" i="3"/>
  <c r="F124" i="3"/>
  <c r="F120" i="3"/>
  <c r="F116" i="3"/>
  <c r="F112" i="3"/>
  <c r="F111" i="3"/>
  <c r="F108" i="3"/>
  <c r="F104" i="3"/>
  <c r="F127" i="3"/>
  <c r="F123" i="3"/>
  <c r="F119" i="3"/>
  <c r="F115" i="3"/>
  <c r="F107" i="3"/>
  <c r="F103" i="3"/>
  <c r="B128" i="3"/>
  <c r="B124" i="3"/>
  <c r="B120" i="3"/>
  <c r="B116" i="3"/>
  <c r="B112" i="3"/>
  <c r="B108" i="3"/>
  <c r="B104" i="3"/>
  <c r="F96" i="3"/>
  <c r="F89" i="3"/>
  <c r="F82" i="3"/>
  <c r="F75" i="3"/>
  <c r="F68" i="3"/>
  <c r="F61" i="3"/>
  <c r="F54" i="3"/>
  <c r="F95" i="3"/>
  <c r="F88" i="3"/>
  <c r="F81" i="3"/>
  <c r="F74" i="3"/>
  <c r="F67" i="3"/>
  <c r="F60" i="3"/>
  <c r="F53" i="3"/>
  <c r="F94" i="3"/>
  <c r="F87" i="3"/>
  <c r="F80" i="3"/>
  <c r="F73" i="3"/>
  <c r="F66" i="3"/>
  <c r="F59" i="3"/>
  <c r="F52" i="3"/>
  <c r="F93" i="3"/>
  <c r="F86" i="3"/>
  <c r="F79" i="3"/>
  <c r="F72" i="3"/>
  <c r="F65" i="3"/>
  <c r="F58" i="3"/>
  <c r="F51" i="3"/>
  <c r="E23" i="3"/>
  <c r="E14" i="3"/>
  <c r="E11" i="3"/>
  <c r="E8" i="3"/>
  <c r="G54" i="1" l="1"/>
  <c r="C129" i="3"/>
  <c r="C125" i="3"/>
  <c r="C121" i="3"/>
  <c r="C117" i="3"/>
  <c r="C113" i="3"/>
  <c r="C109" i="3"/>
  <c r="C105" i="3"/>
  <c r="B106" i="3"/>
  <c r="A106" i="3"/>
  <c r="B110" i="3"/>
  <c r="A110" i="3"/>
  <c r="B114" i="3"/>
  <c r="A114" i="3"/>
  <c r="B118" i="3"/>
  <c r="A118" i="3"/>
  <c r="B122" i="3"/>
  <c r="A122" i="3"/>
  <c r="B126" i="3"/>
  <c r="A126" i="3"/>
  <c r="B130" i="3"/>
  <c r="A130" i="3"/>
  <c r="B91" i="3"/>
  <c r="B92" i="3"/>
  <c r="C92" i="3"/>
  <c r="C91" i="3"/>
  <c r="C90" i="3"/>
  <c r="B87" i="3"/>
  <c r="B84" i="3"/>
  <c r="B85" i="3"/>
  <c r="B89" i="3"/>
  <c r="C85" i="3"/>
  <c r="C84" i="3"/>
  <c r="C83" i="3"/>
  <c r="B80" i="3"/>
  <c r="B82" i="3"/>
  <c r="C78" i="3"/>
  <c r="C77" i="3"/>
  <c r="C76" i="3"/>
  <c r="C71" i="3"/>
  <c r="C70" i="3"/>
  <c r="C69" i="3"/>
  <c r="C64" i="3"/>
  <c r="C63" i="3"/>
  <c r="C62" i="3"/>
  <c r="A94" i="3"/>
  <c r="A87" i="3"/>
  <c r="A80" i="3"/>
  <c r="A73" i="3"/>
  <c r="A66" i="3"/>
  <c r="A59" i="3"/>
  <c r="A52" i="3"/>
  <c r="B77" i="3"/>
  <c r="B78" i="3"/>
  <c r="B75" i="3"/>
  <c r="B73" i="3"/>
  <c r="B66" i="3"/>
  <c r="B59" i="3"/>
  <c r="B52" i="3"/>
  <c r="C99" i="3"/>
  <c r="C98" i="3"/>
  <c r="C97" i="3"/>
  <c r="B94" i="3"/>
  <c r="B98" i="3"/>
  <c r="B99" i="3"/>
  <c r="B96" i="3"/>
  <c r="B70" i="3"/>
  <c r="B71" i="3"/>
  <c r="B68" i="3"/>
  <c r="B63" i="3"/>
  <c r="B64" i="3"/>
  <c r="B61" i="3"/>
  <c r="A95" i="3"/>
  <c r="A96" i="3"/>
  <c r="A97" i="3"/>
  <c r="A98" i="3"/>
  <c r="A99" i="3"/>
  <c r="A89" i="3"/>
  <c r="A90" i="3"/>
  <c r="A91" i="3"/>
  <c r="A92" i="3"/>
  <c r="A82" i="3"/>
  <c r="A83" i="3"/>
  <c r="A84" i="3"/>
  <c r="A85" i="3"/>
  <c r="A75" i="3"/>
  <c r="A76" i="3"/>
  <c r="A77" i="3"/>
  <c r="A78" i="3"/>
  <c r="A68" i="3"/>
  <c r="A69" i="3"/>
  <c r="A70" i="3"/>
  <c r="A71" i="3"/>
  <c r="A61" i="3"/>
  <c r="A62" i="3"/>
  <c r="A63" i="3"/>
  <c r="A64" i="3"/>
  <c r="C57" i="3"/>
  <c r="C56" i="3"/>
  <c r="C55" i="3"/>
  <c r="B56" i="3"/>
  <c r="B57" i="3"/>
  <c r="A56" i="3"/>
  <c r="A57" i="3"/>
  <c r="A55" i="3"/>
  <c r="B54" i="3"/>
  <c r="D122" i="3" l="1"/>
  <c r="D106" i="3"/>
  <c r="D126" i="3"/>
  <c r="D110" i="3"/>
  <c r="D114" i="3"/>
  <c r="D130" i="3"/>
  <c r="D118" i="3"/>
  <c r="D78" i="3"/>
  <c r="D77" i="3"/>
  <c r="D87" i="3"/>
  <c r="D56" i="3"/>
  <c r="D75" i="3"/>
  <c r="D52" i="3"/>
  <c r="D89" i="3"/>
  <c r="D96" i="3"/>
  <c r="D64" i="3"/>
  <c r="D70" i="3"/>
  <c r="D82" i="3"/>
  <c r="D66" i="3"/>
  <c r="D59" i="3"/>
  <c r="D94" i="3"/>
  <c r="D57" i="3"/>
  <c r="D63" i="3"/>
  <c r="D91" i="3"/>
  <c r="D61" i="3"/>
  <c r="D98" i="3"/>
  <c r="D73" i="3"/>
  <c r="D71" i="3"/>
  <c r="D85" i="3"/>
  <c r="D99" i="3"/>
  <c r="D68" i="3"/>
  <c r="D80" i="3"/>
  <c r="D84" i="3"/>
  <c r="D92" i="3"/>
  <c r="E22" i="3"/>
  <c r="E21" i="3"/>
  <c r="E19" i="3"/>
  <c r="E18" i="3"/>
  <c r="E16" i="3"/>
  <c r="E13" i="3"/>
  <c r="E12" i="3"/>
  <c r="E10" i="3"/>
  <c r="E9" i="3"/>
  <c r="E7" i="3"/>
  <c r="E6" i="3"/>
  <c r="E4" i="3"/>
  <c r="E3" i="3"/>
  <c r="E154" i="3"/>
  <c r="B154" i="3"/>
  <c r="A154" i="3"/>
  <c r="E153" i="3"/>
  <c r="B153" i="3"/>
  <c r="A153" i="3"/>
  <c r="E152" i="3"/>
  <c r="B152" i="3"/>
  <c r="A152" i="3"/>
  <c r="E151" i="3"/>
  <c r="B151" i="3"/>
  <c r="A151" i="3"/>
  <c r="E150" i="3"/>
  <c r="B150" i="3"/>
  <c r="A150" i="3"/>
  <c r="E149" i="3"/>
  <c r="B149" i="3"/>
  <c r="A149" i="3"/>
  <c r="E148" i="3"/>
  <c r="B148" i="3"/>
  <c r="A148" i="3"/>
  <c r="E147" i="3"/>
  <c r="B147" i="3"/>
  <c r="A147" i="3"/>
  <c r="E146" i="3"/>
  <c r="B146" i="3"/>
  <c r="A146" i="3"/>
  <c r="E145" i="3"/>
  <c r="B145" i="3"/>
  <c r="A145" i="3"/>
  <c r="E144" i="3"/>
  <c r="B144" i="3"/>
  <c r="A144" i="3"/>
  <c r="E143" i="3"/>
  <c r="B143" i="3"/>
  <c r="A143" i="3"/>
  <c r="E142" i="3"/>
  <c r="B142" i="3"/>
  <c r="A142" i="3"/>
  <c r="E141" i="3"/>
  <c r="B141" i="3"/>
  <c r="A141" i="3"/>
  <c r="E140" i="3"/>
  <c r="B140" i="3"/>
  <c r="A140" i="3"/>
  <c r="E139" i="3"/>
  <c r="B139" i="3"/>
  <c r="A139" i="3"/>
  <c r="E138" i="3"/>
  <c r="B138" i="3"/>
  <c r="A138" i="3"/>
  <c r="E137" i="3"/>
  <c r="B137" i="3"/>
  <c r="A137" i="3"/>
  <c r="E136" i="3"/>
  <c r="B136" i="3"/>
  <c r="A136" i="3"/>
  <c r="E135" i="3"/>
  <c r="B135" i="3"/>
  <c r="A135" i="3"/>
  <c r="E134" i="3"/>
  <c r="B134" i="3"/>
  <c r="A134" i="3"/>
  <c r="C107" i="3"/>
  <c r="C111" i="3"/>
  <c r="C115" i="3"/>
  <c r="C119" i="3"/>
  <c r="C123" i="3"/>
  <c r="C127" i="3"/>
  <c r="C103" i="3"/>
  <c r="B129" i="3"/>
  <c r="A129" i="3"/>
  <c r="A128" i="3"/>
  <c r="B127" i="3"/>
  <c r="A127" i="3"/>
  <c r="B125" i="3"/>
  <c r="A125" i="3"/>
  <c r="A124" i="3"/>
  <c r="B123" i="3"/>
  <c r="A123" i="3"/>
  <c r="B121" i="3"/>
  <c r="A121" i="3"/>
  <c r="A120" i="3"/>
  <c r="B119" i="3"/>
  <c r="A119" i="3"/>
  <c r="B117" i="3"/>
  <c r="A117" i="3"/>
  <c r="A116" i="3"/>
  <c r="B115" i="3"/>
  <c r="A115" i="3"/>
  <c r="B113" i="3"/>
  <c r="A113" i="3"/>
  <c r="A112" i="3"/>
  <c r="B111" i="3"/>
  <c r="A111" i="3"/>
  <c r="B109" i="3"/>
  <c r="A109" i="3"/>
  <c r="A108" i="3"/>
  <c r="B107" i="3"/>
  <c r="A107" i="3"/>
  <c r="B105" i="3"/>
  <c r="A105" i="3"/>
  <c r="A104" i="3"/>
  <c r="B103" i="3"/>
  <c r="A103" i="3"/>
  <c r="E20" i="3"/>
  <c r="E17" i="3"/>
  <c r="D113" i="3" l="1"/>
  <c r="D119" i="3"/>
  <c r="D129" i="3"/>
  <c r="D104" i="3"/>
  <c r="D109" i="3"/>
  <c r="D115" i="3"/>
  <c r="D125" i="3"/>
  <c r="D124" i="3"/>
  <c r="D108" i="3"/>
  <c r="D107" i="3"/>
  <c r="D112" i="3"/>
  <c r="D117" i="3"/>
  <c r="D123" i="3"/>
  <c r="D128" i="3"/>
  <c r="D120" i="3"/>
  <c r="D105" i="3"/>
  <c r="D111" i="3"/>
  <c r="D116" i="3"/>
  <c r="D121" i="3"/>
  <c r="D127" i="3"/>
  <c r="C135" i="3"/>
  <c r="C143" i="3"/>
  <c r="C151" i="3"/>
  <c r="C140" i="3"/>
  <c r="C137" i="3"/>
  <c r="C145" i="3"/>
  <c r="C153" i="3"/>
  <c r="C141" i="3"/>
  <c r="C146" i="3"/>
  <c r="C149" i="3"/>
  <c r="C154" i="3"/>
  <c r="C152" i="3"/>
  <c r="C144" i="3"/>
  <c r="C134" i="3"/>
  <c r="C142" i="3"/>
  <c r="C139" i="3"/>
  <c r="C147" i="3"/>
  <c r="C148" i="3"/>
  <c r="C138" i="3"/>
  <c r="C150" i="3"/>
  <c r="C136" i="3"/>
  <c r="D103" i="3"/>
  <c r="G72" i="1" l="1"/>
  <c r="G73" i="1" s="1"/>
  <c r="G26" i="1"/>
  <c r="G27" i="1" s="1"/>
  <c r="G48" i="1"/>
  <c r="G49" i="1" s="1"/>
  <c r="B76" i="3"/>
  <c r="D76" i="3" s="1"/>
  <c r="B74" i="3"/>
  <c r="B72" i="3"/>
  <c r="B69" i="3"/>
  <c r="D69" i="3" s="1"/>
  <c r="B67" i="3"/>
  <c r="B65" i="3"/>
  <c r="B62" i="3"/>
  <c r="D62" i="3" s="1"/>
  <c r="B60" i="3"/>
  <c r="B58" i="3"/>
  <c r="B55" i="3"/>
  <c r="D55" i="3" s="1"/>
  <c r="B53" i="3"/>
  <c r="B51" i="3"/>
  <c r="B97" i="3"/>
  <c r="D97" i="3" s="1"/>
  <c r="B95" i="3"/>
  <c r="D95" i="3" s="1"/>
  <c r="B93" i="3"/>
  <c r="B90" i="3"/>
  <c r="D90" i="3" s="1"/>
  <c r="B88" i="3"/>
  <c r="B86" i="3"/>
  <c r="B83" i="3"/>
  <c r="D83" i="3" s="1"/>
  <c r="B81" i="3"/>
  <c r="B79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177" i="3"/>
  <c r="B174" i="3"/>
  <c r="B171" i="3"/>
  <c r="B168" i="3"/>
  <c r="B165" i="3"/>
  <c r="B162" i="3"/>
  <c r="B159" i="3"/>
  <c r="A177" i="3"/>
  <c r="A174" i="3"/>
  <c r="A171" i="3"/>
  <c r="A168" i="3"/>
  <c r="A165" i="3"/>
  <c r="A162" i="3"/>
  <c r="A159" i="3"/>
  <c r="B22" i="3"/>
  <c r="B19" i="3"/>
  <c r="B16" i="3"/>
  <c r="B13" i="3"/>
  <c r="B10" i="3"/>
  <c r="B7" i="3"/>
  <c r="B4" i="3"/>
  <c r="C33" i="3" l="1"/>
  <c r="C41" i="3"/>
  <c r="C168" i="3"/>
  <c r="C27" i="3"/>
  <c r="C35" i="3"/>
  <c r="C43" i="3"/>
  <c r="C34" i="3"/>
  <c r="C42" i="3"/>
  <c r="C165" i="3"/>
  <c r="C32" i="3"/>
  <c r="C40" i="3"/>
  <c r="C174" i="3"/>
  <c r="C177" i="3"/>
  <c r="C30" i="3"/>
  <c r="C38" i="3"/>
  <c r="C46" i="3"/>
  <c r="C28" i="3"/>
  <c r="C31" i="3"/>
  <c r="C36" i="3"/>
  <c r="C39" i="3"/>
  <c r="C44" i="3"/>
  <c r="C47" i="3"/>
  <c r="C171" i="3"/>
  <c r="C29" i="3"/>
  <c r="C37" i="3"/>
  <c r="C45" i="3"/>
  <c r="C159" i="3"/>
  <c r="C162" i="3"/>
  <c r="B18" i="3"/>
  <c r="B20" i="3"/>
  <c r="B21" i="3"/>
  <c r="B23" i="3"/>
  <c r="B3" i="3"/>
  <c r="B5" i="3"/>
  <c r="B6" i="3"/>
  <c r="B8" i="3"/>
  <c r="B9" i="3"/>
  <c r="B11" i="3"/>
  <c r="B12" i="3"/>
  <c r="B14" i="3"/>
  <c r="B17" i="3"/>
  <c r="B15" i="3"/>
  <c r="B161" i="3"/>
  <c r="B163" i="3"/>
  <c r="B164" i="3"/>
  <c r="B166" i="3"/>
  <c r="B167" i="3"/>
  <c r="B169" i="3"/>
  <c r="B170" i="3"/>
  <c r="B172" i="3"/>
  <c r="B173" i="3"/>
  <c r="B175" i="3"/>
  <c r="B176" i="3"/>
  <c r="B178" i="3"/>
  <c r="B160" i="3"/>
  <c r="B158" i="3"/>
  <c r="A176" i="3"/>
  <c r="A178" i="3"/>
  <c r="A173" i="3"/>
  <c r="A175" i="3"/>
  <c r="A170" i="3"/>
  <c r="A172" i="3"/>
  <c r="A167" i="3"/>
  <c r="A169" i="3"/>
  <c r="C169" i="3" s="1"/>
  <c r="A164" i="3"/>
  <c r="A166" i="3"/>
  <c r="A161" i="3"/>
  <c r="A163" i="3"/>
  <c r="A160" i="3"/>
  <c r="A158" i="3"/>
  <c r="A14" i="3"/>
  <c r="A13" i="3"/>
  <c r="A12" i="3"/>
  <c r="A11" i="3"/>
  <c r="A10" i="3"/>
  <c r="A9" i="3"/>
  <c r="A8" i="3"/>
  <c r="A7" i="3"/>
  <c r="A6" i="3"/>
  <c r="A5" i="3"/>
  <c r="A4" i="3"/>
  <c r="A3" i="3"/>
  <c r="A23" i="3"/>
  <c r="A22" i="3"/>
  <c r="A21" i="3"/>
  <c r="A20" i="3"/>
  <c r="A19" i="3"/>
  <c r="A18" i="3"/>
  <c r="A17" i="3"/>
  <c r="A16" i="3"/>
  <c r="A15" i="3"/>
  <c r="A74" i="3"/>
  <c r="D74" i="3" s="1"/>
  <c r="A67" i="3"/>
  <c r="D67" i="3" s="1"/>
  <c r="A60" i="3"/>
  <c r="D60" i="3" s="1"/>
  <c r="A53" i="3"/>
  <c r="D53" i="3" s="1"/>
  <c r="A54" i="3"/>
  <c r="D54" i="3" s="1"/>
  <c r="A88" i="3"/>
  <c r="D88" i="3" s="1"/>
  <c r="A81" i="3"/>
  <c r="D81" i="3" s="1"/>
  <c r="A72" i="3"/>
  <c r="D72" i="3" s="1"/>
  <c r="A65" i="3"/>
  <c r="D65" i="3" s="1"/>
  <c r="A58" i="3"/>
  <c r="D58" i="3" s="1"/>
  <c r="A51" i="3"/>
  <c r="D51" i="3" s="1"/>
  <c r="A93" i="3"/>
  <c r="D93" i="3" s="1"/>
  <c r="A86" i="3"/>
  <c r="D86" i="3" s="1"/>
  <c r="A79" i="3"/>
  <c r="D79" i="3" s="1"/>
  <c r="G90" i="1" l="1"/>
  <c r="G91" i="1" s="1"/>
  <c r="G44" i="1"/>
  <c r="G45" i="1" s="1"/>
  <c r="G21" i="1"/>
  <c r="G22" i="1" s="1"/>
  <c r="G67" i="1"/>
  <c r="G68" i="1" s="1"/>
  <c r="C163" i="3"/>
  <c r="C161" i="3"/>
  <c r="G39" i="1"/>
  <c r="G40" i="1" s="1"/>
  <c r="C3" i="3"/>
  <c r="C173" i="3"/>
  <c r="C175" i="3"/>
  <c r="C167" i="3"/>
  <c r="C158" i="3"/>
  <c r="C172" i="3"/>
  <c r="C160" i="3"/>
  <c r="C170" i="3"/>
  <c r="C166" i="3"/>
  <c r="C178" i="3"/>
  <c r="C164" i="3"/>
  <c r="C176" i="3"/>
  <c r="C23" i="3"/>
  <c r="C18" i="3"/>
  <c r="C8" i="3"/>
  <c r="C17" i="3"/>
  <c r="C4" i="3"/>
  <c r="C12" i="3"/>
  <c r="C5" i="3"/>
  <c r="C13" i="3"/>
  <c r="C19" i="3"/>
  <c r="C6" i="3"/>
  <c r="C14" i="3"/>
  <c r="C7" i="3"/>
  <c r="C20" i="3"/>
  <c r="C21" i="3"/>
  <c r="C22" i="3"/>
  <c r="C9" i="3"/>
  <c r="C10" i="3"/>
  <c r="C15" i="3"/>
  <c r="C16" i="3"/>
  <c r="C11" i="3"/>
  <c r="G62" i="1" l="1"/>
  <c r="G63" i="1" s="1"/>
  <c r="G100" i="1"/>
  <c r="G101" i="1" s="1"/>
  <c r="G105" i="1"/>
  <c r="G16" i="1"/>
  <c r="G17" i="1" s="1"/>
  <c r="G35" i="1"/>
  <c r="G36" i="1" s="1"/>
  <c r="G104" i="1" l="1"/>
  <c r="G106" i="1" s="1"/>
  <c r="A4" i="4"/>
  <c r="A5" i="4" s="1"/>
</calcChain>
</file>

<file path=xl/comments1.xml><?xml version="1.0" encoding="utf-8"?>
<comments xmlns="http://schemas.openxmlformats.org/spreadsheetml/2006/main">
  <authors>
    <author>Pouliot, Simon (BMMB)</author>
  </authors>
  <commentList>
    <comment ref="A99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Cette valeur est arrondie au cent (‎¢) entier.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Pouliot, Simon (BMMB)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</rPr>
          <t>Pouliot, Simon (BMMB):</t>
        </r>
        <r>
          <rPr>
            <sz val="9"/>
            <color indexed="81"/>
            <rFont val="Tahoma"/>
            <family val="2"/>
          </rPr>
          <t xml:space="preserve">
Libellé du cadre d'application spécifique</t>
        </r>
      </text>
    </comment>
  </commentList>
</comments>
</file>

<file path=xl/comments3.xml><?xml version="1.0" encoding="utf-8"?>
<comments xmlns="http://schemas.openxmlformats.org/spreadsheetml/2006/main">
  <authors>
    <author>Pouliot, Simon (BMMB)</author>
  </authors>
  <commentList>
    <comment ref="F64" authorId="0" shapeId="0">
      <text>
        <r>
          <rPr>
            <b/>
            <sz val="9"/>
            <color indexed="81"/>
            <rFont val="Tahoma"/>
            <family val="2"/>
          </rPr>
          <t xml:space="preserve">Pouliot, Simon (BMMB):
</t>
        </r>
        <r>
          <rPr>
            <sz val="9"/>
            <color indexed="81"/>
            <rFont val="Tahoma"/>
            <family val="2"/>
          </rPr>
          <t xml:space="preserve">
% additiifs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Pouliot, Simon (BMMB):</t>
        </r>
        <r>
          <rPr>
            <sz val="9"/>
            <color indexed="81"/>
            <rFont val="Tahoma"/>
            <family val="2"/>
          </rPr>
          <t xml:space="preserve">
Non éligible TC
N'était pas disponible dans le menu déroulant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Pouliot, Simon (BMMB):</t>
        </r>
        <r>
          <rPr>
            <sz val="9"/>
            <color indexed="81"/>
            <rFont val="Tahoma"/>
            <family val="2"/>
          </rPr>
          <t xml:space="preserve">
Non éligible TC
N'était pas disponible dans le menu déroulant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Pouliot, Simon (BMMB):</t>
        </r>
        <r>
          <rPr>
            <sz val="9"/>
            <color indexed="81"/>
            <rFont val="Tahoma"/>
            <family val="2"/>
          </rPr>
          <t xml:space="preserve">
% additiifs</t>
        </r>
      </text>
    </comment>
  </commentList>
</comments>
</file>

<file path=xl/sharedStrings.xml><?xml version="1.0" encoding="utf-8"?>
<sst xmlns="http://schemas.openxmlformats.org/spreadsheetml/2006/main" count="648" uniqueCount="235">
  <si>
    <t>Mode d'attribution</t>
  </si>
  <si>
    <t>Régénération artificielle</t>
  </si>
  <si>
    <t>Éducation de peuplement</t>
  </si>
  <si>
    <t>Préparation de site</t>
  </si>
  <si>
    <t>Inventaire avant traitement</t>
  </si>
  <si>
    <t>Martelage</t>
  </si>
  <si>
    <t>EC EAF</t>
  </si>
  <si>
    <t>Inscrire une valeur</t>
  </si>
  <si>
    <t>Valeur brute</t>
  </si>
  <si>
    <t>Valeur nette</t>
  </si>
  <si>
    <t>Version 1</t>
  </si>
  <si>
    <t>Nom du fichier :</t>
  </si>
  <si>
    <t>Date de mise en ligne :</t>
  </si>
  <si>
    <t>Remarques :</t>
  </si>
  <si>
    <t>L'activation du contenu de ce fichier est requise afin d'assurer l'exécution des macro-commandes qui sont nécessaires
à son bon fonctionnement.</t>
  </si>
  <si>
    <t>https://support.office.com/fr-fr/article/activer-ou-d%C3%A9sactiver-les-macros-dans-les-fichiers-office-12b036fd-d140-4e74-b45e-16fed1a7e5c6</t>
  </si>
  <si>
    <t>Famille de traitement ou type d'activité</t>
  </si>
  <si>
    <t>Travaux techniques autres</t>
  </si>
  <si>
    <t>Acquisition d’équipements de protection individuelle et sanitaire pour la réalisation des traitements excluant les besoins pour le transport, l’hébergement et la manutention des plants</t>
  </si>
  <si>
    <t>Famille ou type</t>
  </si>
  <si>
    <t>Ajustement 2</t>
  </si>
  <si>
    <t>Ajustement 3</t>
  </si>
  <si>
    <t>Ajustement 4</t>
  </si>
  <si>
    <t>Ajustement 6</t>
  </si>
  <si>
    <t>Gestion, planification, sensibilisation et formation et logistique</t>
  </si>
  <si>
    <t>Transport des travailleurs</t>
  </si>
  <si>
    <t>Hébergement des travailleurs</t>
  </si>
  <si>
    <t>Manutention des plants</t>
  </si>
  <si>
    <t>Ajustement pour le prix du carburant - s'applique sur le taux d'exécution avant les ajustements</t>
  </si>
  <si>
    <t>Type d'hébergement</t>
  </si>
  <si>
    <t>Transport</t>
  </si>
  <si>
    <t>Type de transport</t>
  </si>
  <si>
    <t>Concatener (RechercheV)</t>
  </si>
  <si>
    <t>Mode d'attribution du contrat</t>
  </si>
  <si>
    <t>Question</t>
  </si>
  <si>
    <t>SANS hébergement</t>
  </si>
  <si>
    <t>Sans objet</t>
  </si>
  <si>
    <t>Oui</t>
  </si>
  <si>
    <t>Non</t>
  </si>
  <si>
    <t>Ajustement (%)</t>
  </si>
  <si>
    <t>AO - AVEC hébergement</t>
  </si>
  <si>
    <t>AO - SANS hébergement</t>
  </si>
  <si>
    <t>AO - Tous</t>
  </si>
  <si>
    <t>AO - AVEC Hébergement</t>
  </si>
  <si>
    <t>Ajustement 5</t>
  </si>
  <si>
    <t>Ajustement 1 — ERTS
Ajustements 1-2-5 — AO</t>
  </si>
  <si>
    <t>Transport ERTS</t>
  </si>
  <si>
    <t>Transport AO</t>
  </si>
  <si>
    <t>Type d'hébergement SANS</t>
  </si>
  <si>
    <t>Totaux</t>
  </si>
  <si>
    <t>Usager</t>
  </si>
  <si>
    <t>Accès</t>
  </si>
  <si>
    <t>OS</t>
  </si>
  <si>
    <t>Version Excel</t>
  </si>
  <si>
    <t xml:space="preserve"> *** Veuillez saisir les informations dans les cellules blanches seulement ***</t>
  </si>
  <si>
    <t>Section réservée au suivi du contrat</t>
  </si>
  <si>
    <t>Numéro du contrat :</t>
  </si>
  <si>
    <t>Numéro du projet :</t>
  </si>
  <si>
    <t>U.G. :</t>
  </si>
  <si>
    <t>MRC :</t>
  </si>
  <si>
    <t>Code de traitement DICA :</t>
  </si>
  <si>
    <t>Code de traitement RATF :</t>
  </si>
  <si>
    <t xml:space="preserve">Nom de l'entrepreneur : </t>
  </si>
  <si>
    <t xml:space="preserve">Numéro de fournisseur : </t>
  </si>
  <si>
    <t>Date de début :</t>
  </si>
  <si>
    <t>Date de fin :</t>
  </si>
  <si>
    <t>Commentaires :</t>
  </si>
  <si>
    <t>Camp forestier</t>
  </si>
  <si>
    <t>• Acquisition d’équipements de protection individuelle et sanitaire pour la réalisation des traitements excluant les besoins pour le transport,
   l’hébergement et la manutention des plants
• Gestion, planification, sensibilisation, formation et logistique
• Manutention des plants, si applicable</t>
  </si>
  <si>
    <t>Carburant</t>
  </si>
  <si>
    <t>Acquisition d’équipements de protection individuelle et sanitaire pour la réalisation des traitements excluant les besoins pour le transport,
l’hébergement et la manutention des plants</t>
  </si>
  <si>
    <t>Gestion, planification, sensibilisation, formation et logistique</t>
  </si>
  <si>
    <t>Remarques</t>
  </si>
  <si>
    <t>J'atteste que les renseignements fournis dans ce document afin de calculer le taux du traitement sont complets et conformes à la vérité, au meilleur de mes connaissances.</t>
  </si>
  <si>
    <t>Nom et prénom de l'ingénieur forestier</t>
  </si>
  <si>
    <t>Numéro de permis</t>
  </si>
  <si>
    <t>Signature de l'ingénieur forestier</t>
  </si>
  <si>
    <t>Date (AAAA-MM-JJ)</t>
  </si>
  <si>
    <t xml:space="preserve">Annexe au calcul des ajustements applicables aux taux des traitements non commerciaux 2020-2021
Forêt publique
</t>
  </si>
  <si>
    <t>Suivi des versions de l'annexe au calcul des ajustements applicables aux taux des traitements non commerciaux 2020-2021
Forêt publique</t>
  </si>
  <si>
    <t>Hébergement adéquat (hôtel, pourvoirie ou autre unité individuelle)</t>
  </si>
  <si>
    <t>Nom du fichier de l'annexe TSNC régulière pour lequel les ajustements sont calculés</t>
  </si>
  <si>
    <t>ERTS (gré à gré)</t>
  </si>
  <si>
    <t>Capacité réduite à la moitié (minimum 30 % de réduction) et ÉPI</t>
  </si>
  <si>
    <t>Adaptation des véhicules et ÉPI</t>
  </si>
  <si>
    <t>ERTS (gré à gré) - Tous</t>
  </si>
  <si>
    <t>ERTS (gré à gré) - Régénération artificielle</t>
  </si>
  <si>
    <r>
      <t xml:space="preserve">Nombre total d'unités de mesure payables du traitement ou du type d'activité
</t>
    </r>
    <r>
      <rPr>
        <i/>
        <sz val="9"/>
        <color theme="1"/>
        <rFont val="Calibri"/>
        <family val="2"/>
        <scheme val="minor"/>
      </rPr>
      <t>(hectare, Mplants, Mmicrosites, PE, kilomètre ou Mm</t>
    </r>
    <r>
      <rPr>
        <i/>
        <vertAlign val="superscript"/>
        <sz val="9"/>
        <color theme="1"/>
        <rFont val="Calibri"/>
        <family val="2"/>
        <scheme val="minor"/>
      </rPr>
      <t xml:space="preserve">3 </t>
    </r>
    <r>
      <rPr>
        <i/>
        <sz val="9"/>
        <color theme="1"/>
        <rFont val="Calibri"/>
        <family val="2"/>
        <scheme val="minor"/>
      </rPr>
      <t>)</t>
    </r>
  </si>
  <si>
    <t>Grand total admissible ($)</t>
  </si>
  <si>
    <t>Ajustement ($/Unité)</t>
  </si>
  <si>
    <r>
      <t xml:space="preserve">Taux d'exécution de base ou taux de vérification ou valeur par unité de mesure payable ($/Unité)
</t>
    </r>
    <r>
      <rPr>
        <i/>
        <sz val="9"/>
        <color theme="1"/>
        <rFont val="Calibri"/>
        <family val="2"/>
        <scheme val="minor"/>
      </rPr>
      <t>(hectare, Mplants, Mmicrosites, PE, kilomètres ou Mm</t>
    </r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>)</t>
    </r>
  </si>
  <si>
    <t>Valeurs originales de l'annexe au calcul TSNC régulière</t>
  </si>
  <si>
    <t>Taux ajusté pour le carburant ($/Unité)</t>
  </si>
  <si>
    <t xml:space="preserve">Mode d'attribution : </t>
  </si>
  <si>
    <t xml:space="preserve">Famille ou type d'activité : </t>
  </si>
  <si>
    <t>• Version officielle</t>
  </si>
  <si>
    <t>PE2</t>
  </si>
  <si>
    <t>PA0</t>
  </si>
  <si>
    <t>PA1</t>
  </si>
  <si>
    <t>PA2</t>
  </si>
  <si>
    <t>PE1</t>
  </si>
  <si>
    <t>PE3</t>
  </si>
  <si>
    <t>PE4</t>
  </si>
  <si>
    <t>DRAP</t>
  </si>
  <si>
    <t>DMOD</t>
  </si>
  <si>
    <t>Aucune</t>
  </si>
  <si>
    <t>Traitement</t>
  </si>
  <si>
    <t>Dégagement mécanique</t>
  </si>
  <si>
    <t>Équipement ou modalité</t>
  </si>
  <si>
    <t>Préparation de terrain</t>
  </si>
  <si>
    <t>Abatteuse groupeuse après feux</t>
  </si>
  <si>
    <t>Bouteur avec pelle râteau</t>
  </si>
  <si>
    <t>Bracke M-36a avec débardeur</t>
  </si>
  <si>
    <t>Bracke M-36a avec porteur ou débardeur à six roues</t>
  </si>
  <si>
    <t>Bracke T-26 avec porteur ou débardeur à six roues</t>
  </si>
  <si>
    <t>Milieu boisé</t>
  </si>
  <si>
    <t>Milieu dénudé</t>
  </si>
  <si>
    <t>Herses forestières</t>
  </si>
  <si>
    <t>Rouleau écraseur et scarificateur à disques passifs</t>
  </si>
  <si>
    <t>Taupe ou pioche forestière</t>
  </si>
  <si>
    <t>Fertilisation du peuplier hybride</t>
  </si>
  <si>
    <t>Types TTS passifs</t>
  </si>
  <si>
    <t>Bracke T-26 avec débardeur, Types TTS hydrauliques, Donaren ou Requin</t>
  </si>
  <si>
    <t>Wadell</t>
  </si>
  <si>
    <t>Excavatrice</t>
  </si>
  <si>
    <t>Excavatrice ou débusqueuse ou abatteuse</t>
  </si>
  <si>
    <t>Élagage à des fins de qualité pour le pin blanc et le pin rouge</t>
  </si>
  <si>
    <t>EPC par puit de lumière ET Taille de formation avec martelage</t>
  </si>
  <si>
    <t>Nettoiement - scénario sylvicole de base</t>
  </si>
  <si>
    <t>Taille phytosanitaire</t>
  </si>
  <si>
    <t>Plantation uniforme et regarni en plein manuel sauf PEH</t>
  </si>
  <si>
    <t>Regarni de sentier et plantation d'enrichissement manuel sauf PEH</t>
  </si>
  <si>
    <t>Plantation uniforme et regarni en plein manuel sentier préparé sauf PEH</t>
  </si>
  <si>
    <t>Plantation uniforme PEH</t>
  </si>
  <si>
    <t>Plantation uniforme et regarni mécanique (Scarificateur­planteur Bracke P­11a)</t>
  </si>
  <si>
    <t>Ensemencement terrestre manuel</t>
  </si>
  <si>
    <t>Éclaircie commerciale EAF</t>
  </si>
  <si>
    <t>Martelage positif - EC (résineux ou mixte résineux)</t>
  </si>
  <si>
    <t>Martelage négatif - EC (résineux ou mixte résineux)</t>
  </si>
  <si>
    <t>Déblaiement des résidus</t>
  </si>
  <si>
    <t>Drainage sylvicole</t>
  </si>
  <si>
    <t>S/O</t>
  </si>
  <si>
    <t>Scarifiage par hersage ou labour</t>
  </si>
  <si>
    <t>Scarifiage par mixage par placeau</t>
  </si>
  <si>
    <t>Scarifiage par monticule avec scarificateur</t>
  </si>
  <si>
    <t>Scarifiage par monticule ou inversion par placeau ou décapage par placeau</t>
  </si>
  <si>
    <t>Scarifiage par sillon avec scarificateur</t>
  </si>
  <si>
    <t>Gabarit et densité</t>
  </si>
  <si>
    <t>PE2 (pente)</t>
  </si>
  <si>
    <t>PE4 (pente) et DMOD (dispersion modéré)</t>
  </si>
  <si>
    <t>PE1 (pente) et DRAP (dispersion rapide)</t>
  </si>
  <si>
    <t>PA2 (nombre passages), PE2 (pente) et DRAP (dispersion rapide)</t>
  </si>
  <si>
    <t>Famille ou type d'activité à utiliser aux fins du calcul des ajustements</t>
  </si>
  <si>
    <t>PE2 (pente) et DMOD (dispersion modéré)</t>
  </si>
  <si>
    <t>Majoration 1</t>
  </si>
  <si>
    <t>Majoration 2</t>
  </si>
  <si>
    <t>Majoration 3</t>
  </si>
  <si>
    <t>Majoration 4</t>
  </si>
  <si>
    <t>-</t>
  </si>
  <si>
    <t>Total des ajustements admissibles incluant l'ajustement à la baisse du taux de base pour le
carburant, le cas échéant, sur la base du taux ajusté pour le carburant ($/Unité)</t>
  </si>
  <si>
    <t>Onglet dans l'annexe régulière TSNC</t>
  </si>
  <si>
    <t>PA0 (distance passages), PA1 (nombre passages), PE1 (pente) et DRAP (dispersion rapide)</t>
  </si>
  <si>
    <t>PE2 (pente) et DRAP (dispersion rapide)</t>
  </si>
  <si>
    <t>PE2 (pente, excavatrice et abatteuse) ou PE3 (pente, débusqueuse) et DMOD (dispersion modéré)</t>
  </si>
  <si>
    <t>Famille ou type - Tous</t>
  </si>
  <si>
    <t>Famille ou type - EXE+VÉRIF</t>
  </si>
  <si>
    <t>Identification et paramètres du calcul des ajustements admissibles</t>
  </si>
  <si>
    <t>Nettoiement et EPC systématique - scénario sylvicole intensif ou d'élite</t>
  </si>
  <si>
    <t>PE2 (pente)
DEGPM (préparation de site par placeau ou monticule) est inclus dans le taux de base, le cas échéant</t>
  </si>
  <si>
    <t>RAPM (préparation de site par placeau ou monticule) est inclus dans le taux de base, le cas échéant</t>
  </si>
  <si>
    <t>Délimitation réalisée par une tierce partie</t>
  </si>
  <si>
    <r>
      <t xml:space="preserve">Taux de certaines majorations à l'exécution (∑), si applicable ($/Unité)
</t>
    </r>
    <r>
      <rPr>
        <sz val="9"/>
        <color theme="1"/>
        <rFont val="Calibri"/>
        <family val="2"/>
        <scheme val="minor"/>
      </rPr>
      <t>Inscrire le montant par unité de mesure payable (hectare, Mplants, Mmicrosites, PE, kilomètre ou Mm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 qui correspond à la sommation des majorations suivantes, selon la famille de traitements ou le type d'activité : 
• EC EAF : PE2
• Éducation de peuplement : PE2 (DEGPM est inclus dans le taux d'exécution de base, le cas échéant)
• Préparation de site : PA0, PA1, PA2, PE1, PE2, PE3, PE4, DRAP et DMOD
• Régénération artificielle : PE2 (RAPM est inclus dans le taux d'exécution de base, le cas échéant)
• Inventaire avant traitement, martelage et travaux techniques autres : aucune majoration</t>
    </r>
  </si>
  <si>
    <t xml:space="preserve">Ajustement EXE+VÉRIF : </t>
  </si>
  <si>
    <t>Total des ajustements admissibles ($/Unité)</t>
  </si>
  <si>
    <t>Délimitation et inventaire après traitement</t>
  </si>
  <si>
    <t>Inventaire avant traitement, SI recherché, SI proposé  et plan de sondage</t>
  </si>
  <si>
    <t>Inventaire après traitement</t>
  </si>
  <si>
    <t>Délimitation physique ou virtuelle et inventaire après traitement</t>
  </si>
  <si>
    <t>Total des ajustements admissibles — Bloc technique « vérification»  ($/Unité)</t>
  </si>
  <si>
    <t>Valeurs originales de l'annexe au calcul TSNC régulière — Bloc technique « vérification »</t>
  </si>
  <si>
    <t>Total des ajustements admissibles incluant l'ajustement à la baisse du taux de base pour le carburant, le cas échéant, sur la base du taux ajusté pour le carburant — Bloc technique « vérification » ($/Unité)</t>
  </si>
  <si>
    <t>Travaux de planif et techniques</t>
  </si>
  <si>
    <t>Régénération artificielle (Activités de vérification)</t>
  </si>
  <si>
    <t>Éducation de peuplement (Activités de vérification)</t>
  </si>
  <si>
    <t>Préparation de terrain (Activités de vérification)</t>
  </si>
  <si>
    <t>Martelage (Activités de vérification)</t>
  </si>
  <si>
    <t>Taux d'exécution de base ou taux de vérification ou valeur et majorations admissible, le cas échéant ($/Unité)</t>
  </si>
  <si>
    <t>Bloc technique « vérification » avec l'exécution du traitement</t>
  </si>
  <si>
    <r>
      <t xml:space="preserve">Est-ce que l'ajustement au traitement d'exécution doit être calculé </t>
    </r>
    <r>
      <rPr>
        <b/>
        <sz val="11"/>
        <color theme="1"/>
        <rFont val="Calibri"/>
        <family val="2"/>
        <scheme val="minor"/>
      </rPr>
      <t>avec un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bloc technique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vérification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?
</t>
    </r>
    <r>
      <rPr>
        <i/>
        <sz val="9"/>
        <color theme="1"/>
        <rFont val="Calibri"/>
        <family val="2"/>
        <scheme val="minor"/>
      </rPr>
      <t>Calcul combiné des ajustements EXE ainsi que ceux pour la</t>
    </r>
    <r>
      <rPr>
        <b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délimitation physique ou virtuelle et l'inventaire après traitement</t>
    </r>
  </si>
  <si>
    <t>Types d'ajustements possibles pour les mesures sanitaires et le prix du carburant - COVID-19</t>
  </si>
  <si>
    <t>Élément 1</t>
  </si>
  <si>
    <t>Élément 2</t>
  </si>
  <si>
    <t>Élément 3</t>
  </si>
  <si>
    <t>Élément 4</t>
  </si>
  <si>
    <t>Élément 5</t>
  </si>
  <si>
    <t>Élément 6</t>
  </si>
  <si>
    <t>Forêt publique</t>
  </si>
  <si>
    <t>Synthèse des ajustements pour les mesures sanitaires et le prix du carburant (COVID-19) - travaux offerts en ERTS</t>
  </si>
  <si>
    <t>Ajustement excluant le carburant, transport et hébergement (Éléments 1, 2 et 5)</t>
  </si>
  <si>
    <t>Ajustement du maximum admissible pour l'hébergement* (Élément 4)</t>
  </si>
  <si>
    <t>Ajustement pour le prix du carburant (Élément 6)</t>
  </si>
  <si>
    <t>Transport réduit (50 %) et équipement de protection individuelle</t>
  </si>
  <si>
    <t>Majoration transport collectif (TC (4,9%))</t>
  </si>
  <si>
    <t>Camps forestier</t>
  </si>
  <si>
    <t xml:space="preserve">Travaux techniques autres </t>
  </si>
  <si>
    <t>Synthèse des ajustements pour les mesures sanitaires et le prix du carburant (COVID-19) pour les AO dont le prix soumis inclus l'hébergement</t>
  </si>
  <si>
    <t>Ajustement transport (Élément 3)</t>
  </si>
  <si>
    <t>Ajustement pour l'hébergement (élément 4)</t>
  </si>
  <si>
    <r>
      <t>Acquisition d’équipements de protection individuelle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(Élément 1)</t>
    </r>
  </si>
  <si>
    <r>
      <t>Gestion, planification, sensibilisation et formation et logistique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(Élément 2)</t>
    </r>
  </si>
  <si>
    <t>(Élément 5) (%)</t>
  </si>
  <si>
    <t>Adaptation des véhicules et équipement de protection individuelle</t>
  </si>
  <si>
    <t>Location d'une chambre (Hôtel, pourvoirie, etc.)</t>
  </si>
  <si>
    <t>Éléments et valeurs d'ajustement →
Familles de traitement ou types d'activité ↓</t>
  </si>
  <si>
    <t>* La majoration de l'hébergement pour l'EC réservée aux entreprises d'aménagement forestier n'est pas un maximum, l'ajustement de 3,75% additionnel est octroyé sur justification d'hébergement et de
   l'application de mesures sanitaires.</t>
  </si>
  <si>
    <t>Synthèse des ajustements pour les mesures sanitaires et le prix du carburant (COVID­19) pour les AO sans hébergement</t>
  </si>
  <si>
    <t>Annexe_calcul_ajustements_TSNC_2020-05-29.xlsm</t>
  </si>
  <si>
    <t>2020-05-29 (ou dans les jours suivants)</t>
  </si>
  <si>
    <t>AO - Bloc technique - Tous</t>
  </si>
  <si>
    <t>AO - Bloc technique - AVEC Hébergement</t>
  </si>
  <si>
    <t>ERTS (gré à gré) - Bloc technique - Tous</t>
  </si>
  <si>
    <t>AO - Totaux - Tous</t>
  </si>
  <si>
    <t>ERTS (gré à gré) - Totaux - Tous</t>
  </si>
  <si>
    <r>
      <t xml:space="preserve">Nombre total d'unités de mesure payables du traitement ou de l'activité
</t>
    </r>
    <r>
      <rPr>
        <i/>
        <sz val="9"/>
        <color theme="1"/>
        <rFont val="Calibri"/>
        <family val="2"/>
        <scheme val="minor"/>
      </rPr>
      <t>(hectare, Mplants, Mmicrosites, kilomètre ou Mm</t>
    </r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>)</t>
    </r>
  </si>
  <si>
    <r>
      <t>Taux de vérification ($/Unité)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(hectare, Mplants, Mmicrosites, kilomètre ou Mm</t>
    </r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>)</t>
    </r>
  </si>
  <si>
    <t>Version 2</t>
  </si>
  <si>
    <t>Annexe_calcul_ajustements_TSNC_2020-06-11.xlsm</t>
  </si>
  <si>
    <t>Version 2 : 2020-06-11</t>
  </si>
  <si>
    <t>Pouliot, Simon (BMMB)</t>
  </si>
  <si>
    <t>Windows (32-bit) NT 6.01</t>
  </si>
  <si>
    <t>Transport collectif</t>
  </si>
  <si>
    <t xml:space="preserve">   Référence : cadre d'application spécifique</t>
  </si>
  <si>
    <t>• La valeur d'ajustement (%) pour le transport collectif a été corrigée pour les deux familles : l'ajustement correspond maintenant à la sommation de deux éléments distincts :</t>
  </si>
  <si>
    <t xml:space="preserve">   « Transport collectif » et « Capacité réduite à la moitié (minimum 30 % de réduction) et ÉPI ».</t>
  </si>
  <si>
    <t>• Onglet « Calculs - Ajustements », familles de traitement « Éducation de peuplement » et « Régénération artificielle » pour le mode d'attribution du contrat « ERTS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</si>
</sst>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(&quot;$&quot;* #,##0.00_);_(&quot;$&quot;* \(#,##0.00\);_(&quot;$&quot;* &quot;-&quot;??_);_(@_)"/>
    <numFmt numFmtId="165" formatCode="#,##0.00\ &quot;$&quot;"/>
    <numFmt numFmtId="166" formatCode="0.0%"/>
    <numFmt numFmtId="167" formatCode="\ ###,##0.000&quot; Unités&quot;"/>
    <numFmt numFmtId="168" formatCode="\ ###,##0.00&quot; $/Unité&quot;"/>
    <numFmt numFmtId="169" formatCode="_ * #,##0.000_)\ &quot;$&quot;_ ;_ * \(#,##0.000\)\ &quot;$&quot;_ ;_ * &quot;-&quot;???_)\ &quot;$&quot;_ ;_ @_ "/>
    <numFmt numFmtId="170" formatCode="#,##0.000\ &quot;$&quot;_);\(#,##0.000\ &quot;$&quot;\)"/>
    <numFmt numFmtId="171" formatCode="0.00000"/>
    <numFmt numFmtId="172" formatCode="_ * #,##0_)\ &quot;$&quot;_ ;_ * \(#,##0\)\ &quot;$&quot;_ ;_ * &quot;-&quot;??_)\ &quot;$&quot;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B7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2">
    <xf numFmtId="0" fontId="0" fillId="0" borderId="0" xfId="0"/>
    <xf numFmtId="49" fontId="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Protection="1">
      <protection hidden="1"/>
    </xf>
    <xf numFmtId="0" fontId="6" fillId="6" borderId="2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1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0" fontId="10" fillId="2" borderId="6" xfId="0" applyFont="1" applyFill="1" applyBorder="1" applyAlignment="1" applyProtection="1">
      <alignment vertical="center"/>
      <protection hidden="1"/>
    </xf>
    <xf numFmtId="0" fontId="6" fillId="2" borderId="7" xfId="0" applyFont="1" applyFill="1" applyBorder="1" applyProtection="1">
      <protection hidden="1"/>
    </xf>
    <xf numFmtId="14" fontId="6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2" applyFill="1" applyAlignment="1" applyProtection="1">
      <protection hidden="1"/>
    </xf>
    <xf numFmtId="0" fontId="15" fillId="2" borderId="0" xfId="2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0" fontId="6" fillId="4" borderId="3" xfId="1" applyNumberFormat="1" applyFont="1" applyFill="1" applyBorder="1" applyAlignment="1" applyProtection="1">
      <alignment horizontal="right" vertical="center" wrapText="1"/>
      <protection hidden="1"/>
    </xf>
    <xf numFmtId="0" fontId="13" fillId="5" borderId="8" xfId="0" applyFont="1" applyFill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2" fontId="0" fillId="0" borderId="8" xfId="0" applyNumberFormat="1" applyBorder="1" applyProtection="1">
      <protection hidden="1"/>
    </xf>
    <xf numFmtId="0" fontId="0" fillId="0" borderId="8" xfId="0" applyBorder="1" applyAlignment="1" applyProtection="1">
      <alignment horizontal="right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10" fontId="0" fillId="4" borderId="8" xfId="1" applyNumberFormat="1" applyFont="1" applyFill="1" applyBorder="1" applyAlignment="1" applyProtection="1">
      <alignment horizontal="right"/>
      <protection hidden="1"/>
    </xf>
    <xf numFmtId="7" fontId="0" fillId="2" borderId="0" xfId="0" applyNumberFormat="1" applyFill="1" applyProtection="1">
      <protection hidden="1"/>
    </xf>
    <xf numFmtId="0" fontId="6" fillId="2" borderId="3" xfId="0" applyFont="1" applyFill="1" applyBorder="1" applyAlignment="1" applyProtection="1">
      <alignment horizontal="right" vertical="center" wrapText="1"/>
      <protection locked="0"/>
    </xf>
    <xf numFmtId="0" fontId="25" fillId="4" borderId="3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horizontal="right" vertical="center"/>
      <protection hidden="1"/>
    </xf>
    <xf numFmtId="0" fontId="23" fillId="2" borderId="24" xfId="0" applyFont="1" applyFill="1" applyBorder="1" applyAlignment="1" applyProtection="1">
      <alignment vertical="center"/>
      <protection hidden="1"/>
    </xf>
    <xf numFmtId="0" fontId="23" fillId="2" borderId="25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3" fillId="2" borderId="4" xfId="0" applyFont="1" applyFill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0" fontId="23" fillId="2" borderId="4" xfId="0" applyFont="1" applyFill="1" applyBorder="1" applyAlignment="1" applyProtection="1">
      <alignment horizontal="left" vertical="center"/>
      <protection hidden="1"/>
    </xf>
    <xf numFmtId="2" fontId="23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Protection="1">
      <protection hidden="1"/>
    </xf>
    <xf numFmtId="166" fontId="23" fillId="2" borderId="0" xfId="5" applyNumberFormat="1" applyFont="1" applyFill="1" applyBorder="1" applyAlignment="1" applyProtection="1">
      <alignment horizontal="center"/>
      <protection hidden="1"/>
    </xf>
    <xf numFmtId="0" fontId="23" fillId="2" borderId="19" xfId="0" applyFont="1" applyFill="1" applyBorder="1" applyProtection="1">
      <protection hidden="1"/>
    </xf>
    <xf numFmtId="166" fontId="23" fillId="2" borderId="21" xfId="5" applyNumberFormat="1" applyFont="1" applyFill="1" applyBorder="1" applyAlignment="1" applyProtection="1">
      <alignment horizontal="center"/>
      <protection hidden="1"/>
    </xf>
    <xf numFmtId="165" fontId="5" fillId="5" borderId="8" xfId="4" applyNumberFormat="1" applyFont="1" applyFill="1" applyBorder="1" applyAlignment="1" applyProtection="1">
      <alignment horizontal="right" vertical="center"/>
      <protection hidden="1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24" fillId="2" borderId="4" xfId="0" applyFont="1" applyFill="1" applyBorder="1" applyAlignment="1" applyProtection="1">
      <alignment horizontal="right" vertical="center" wrapText="1"/>
      <protection hidden="1"/>
    </xf>
    <xf numFmtId="0" fontId="23" fillId="2" borderId="0" xfId="0" applyFont="1" applyFill="1" applyBorder="1" applyAlignment="1" applyProtection="1">
      <alignment vertical="top" wrapText="1"/>
      <protection hidden="1"/>
    </xf>
    <xf numFmtId="0" fontId="23" fillId="2" borderId="18" xfId="0" applyFont="1" applyFill="1" applyBorder="1" applyAlignment="1" applyProtection="1">
      <alignment vertical="top" wrapText="1"/>
      <protection hidden="1"/>
    </xf>
    <xf numFmtId="0" fontId="24" fillId="2" borderId="4" xfId="0" applyFont="1" applyFill="1" applyBorder="1" applyAlignment="1" applyProtection="1">
      <alignment horizontal="right" wrapText="1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0" fontId="0" fillId="0" borderId="0" xfId="0" applyProtection="1">
      <protection hidden="1"/>
    </xf>
    <xf numFmtId="0" fontId="18" fillId="0" borderId="4" xfId="0" applyFont="1" applyFill="1" applyBorder="1" applyAlignment="1" applyProtection="1">
      <alignment wrapText="1" shrinkToFit="1"/>
      <protection hidden="1"/>
    </xf>
    <xf numFmtId="0" fontId="0" fillId="0" borderId="0" xfId="0" applyAlignment="1" applyProtection="1">
      <alignment wrapText="1" shrinkToFit="1"/>
      <protection hidden="1"/>
    </xf>
    <xf numFmtId="0" fontId="2" fillId="5" borderId="8" xfId="0" applyFont="1" applyFill="1" applyBorder="1" applyProtection="1">
      <protection hidden="1"/>
    </xf>
    <xf numFmtId="0" fontId="0" fillId="0" borderId="12" xfId="0" applyBorder="1" applyProtection="1">
      <protection hidden="1"/>
    </xf>
    <xf numFmtId="10" fontId="0" fillId="0" borderId="12" xfId="1" applyNumberFormat="1" applyFon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13" xfId="1" applyNumberFormat="1" applyFon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4" xfId="1" applyNumberFormat="1" applyFont="1" applyFill="1" applyBorder="1" applyProtection="1">
      <protection hidden="1"/>
    </xf>
    <xf numFmtId="0" fontId="2" fillId="0" borderId="0" xfId="0" applyFont="1" applyBorder="1" applyAlignment="1" applyProtection="1">
      <alignment wrapText="1" shrinkToFit="1"/>
      <protection hidden="1"/>
    </xf>
    <xf numFmtId="0" fontId="2" fillId="8" borderId="8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2" fillId="5" borderId="14" xfId="0" applyFont="1" applyFill="1" applyBorder="1" applyProtection="1">
      <protection hidden="1"/>
    </xf>
    <xf numFmtId="0" fontId="2" fillId="5" borderId="2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0" fillId="6" borderId="4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4" borderId="8" xfId="0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28" fillId="2" borderId="0" xfId="0" applyFont="1" applyFill="1" applyProtection="1">
      <protection hidden="1"/>
    </xf>
    <xf numFmtId="168" fontId="0" fillId="0" borderId="8" xfId="0" applyNumberFormat="1" applyBorder="1" applyAlignment="1" applyProtection="1">
      <alignment vertical="center"/>
      <protection locked="0"/>
    </xf>
    <xf numFmtId="168" fontId="0" fillId="4" borderId="8" xfId="0" applyNumberFormat="1" applyFill="1" applyBorder="1" applyProtection="1">
      <protection hidden="1"/>
    </xf>
    <xf numFmtId="168" fontId="18" fillId="5" borderId="8" xfId="0" applyNumberFormat="1" applyFont="1" applyFill="1" applyBorder="1" applyAlignment="1" applyProtection="1">
      <alignment vertical="center"/>
      <protection hidden="1"/>
    </xf>
    <xf numFmtId="168" fontId="0" fillId="4" borderId="8" xfId="0" applyNumberFormat="1" applyFill="1" applyBorder="1" applyAlignment="1" applyProtection="1">
      <alignment horizontal="right"/>
      <protection hidden="1"/>
    </xf>
    <xf numFmtId="168" fontId="5" fillId="5" borderId="8" xfId="4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Protection="1">
      <protection hidden="1"/>
    </xf>
    <xf numFmtId="0" fontId="25" fillId="4" borderId="3" xfId="0" applyFont="1" applyFill="1" applyBorder="1" applyAlignment="1" applyProtection="1">
      <alignment vertical="center"/>
      <protection hidden="1"/>
    </xf>
    <xf numFmtId="167" fontId="0" fillId="0" borderId="8" xfId="3" applyNumberFormat="1" applyFont="1" applyBorder="1" applyAlignment="1" applyProtection="1">
      <alignment vertical="center"/>
      <protection locked="0"/>
    </xf>
    <xf numFmtId="0" fontId="0" fillId="0" borderId="2" xfId="0" applyBorder="1" applyProtection="1">
      <protection hidden="1"/>
    </xf>
    <xf numFmtId="10" fontId="0" fillId="0" borderId="2" xfId="1" applyNumberFormat="1" applyFont="1" applyFill="1" applyBorder="1" applyProtection="1">
      <protection hidden="1"/>
    </xf>
    <xf numFmtId="10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10" fontId="2" fillId="4" borderId="3" xfId="1" applyNumberFormat="1" applyFont="1" applyFill="1" applyBorder="1" applyAlignment="1" applyProtection="1">
      <alignment horizontal="left"/>
      <protection hidden="1"/>
    </xf>
    <xf numFmtId="44" fontId="0" fillId="2" borderId="0" xfId="6" applyFont="1" applyFill="1" applyProtection="1">
      <protection hidden="1"/>
    </xf>
    <xf numFmtId="10" fontId="0" fillId="2" borderId="8" xfId="1" applyNumberFormat="1" applyFont="1" applyFill="1" applyBorder="1" applyAlignment="1" applyProtection="1">
      <alignment horizontal="right" wrapText="1"/>
      <protection locked="0"/>
    </xf>
    <xf numFmtId="0" fontId="19" fillId="7" borderId="8" xfId="0" applyFont="1" applyFill="1" applyBorder="1" applyAlignment="1" applyProtection="1">
      <alignment vertical="center" wrapText="1"/>
      <protection hidden="1"/>
    </xf>
    <xf numFmtId="0" fontId="19" fillId="7" borderId="8" xfId="0" applyFont="1" applyFill="1" applyBorder="1" applyAlignment="1" applyProtection="1">
      <alignment vertical="center"/>
      <protection hidden="1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 wrapText="1"/>
      <protection locked="0"/>
    </xf>
    <xf numFmtId="0" fontId="23" fillId="2" borderId="25" xfId="0" applyFont="1" applyFill="1" applyBorder="1" applyAlignment="1" applyProtection="1">
      <alignment vertical="center" wrapText="1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170" fontId="0" fillId="2" borderId="0" xfId="0" applyNumberFormat="1" applyFill="1" applyProtection="1">
      <protection hidden="1"/>
    </xf>
    <xf numFmtId="0" fontId="24" fillId="2" borderId="0" xfId="0" applyFont="1" applyFill="1" applyBorder="1" applyAlignment="1" applyProtection="1">
      <alignment horizontal="right" vertical="top"/>
      <protection hidden="1"/>
    </xf>
    <xf numFmtId="0" fontId="0" fillId="2" borderId="0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2" fontId="0" fillId="2" borderId="0" xfId="0" applyNumberFormat="1" applyFill="1" applyProtection="1">
      <protection hidden="1"/>
    </xf>
    <xf numFmtId="0" fontId="33" fillId="2" borderId="0" xfId="0" applyFont="1" applyFill="1" applyProtection="1">
      <protection hidden="1"/>
    </xf>
    <xf numFmtId="4" fontId="0" fillId="2" borderId="0" xfId="0" applyNumberFormat="1" applyFill="1" applyProtection="1">
      <protection hidden="1"/>
    </xf>
    <xf numFmtId="171" fontId="0" fillId="2" borderId="0" xfId="0" applyNumberFormat="1" applyFill="1" applyProtection="1">
      <protection hidden="1"/>
    </xf>
    <xf numFmtId="0" fontId="0" fillId="2" borderId="8" xfId="0" applyFill="1" applyBorder="1" applyAlignment="1" applyProtection="1">
      <alignment vertical="center" wrapText="1"/>
      <protection locked="0"/>
    </xf>
    <xf numFmtId="169" fontId="0" fillId="2" borderId="0" xfId="0" applyNumberFormat="1" applyFill="1" applyProtection="1">
      <protection hidden="1"/>
    </xf>
    <xf numFmtId="167" fontId="0" fillId="2" borderId="8" xfId="0" applyNumberFormat="1" applyFont="1" applyFill="1" applyBorder="1" applyAlignment="1" applyProtection="1">
      <alignment vertical="center"/>
      <protection locked="0"/>
    </xf>
    <xf numFmtId="0" fontId="25" fillId="4" borderId="3" xfId="0" applyFont="1" applyFill="1" applyBorder="1" applyAlignment="1" applyProtection="1">
      <alignment vertical="center" wrapText="1"/>
      <protection hidden="1"/>
    </xf>
    <xf numFmtId="168" fontId="0" fillId="0" borderId="8" xfId="0" applyNumberFormat="1" applyBorder="1" applyAlignment="1" applyProtection="1">
      <alignment horizontal="right" vertical="center"/>
      <protection locked="0"/>
    </xf>
    <xf numFmtId="0" fontId="35" fillId="0" borderId="0" xfId="0" applyFont="1" applyAlignment="1">
      <alignment horizontal="justify" vertical="center"/>
    </xf>
    <xf numFmtId="0" fontId="0" fillId="0" borderId="0" xfId="0" applyAlignment="1">
      <alignment wrapText="1" shrinkToFit="1"/>
    </xf>
    <xf numFmtId="44" fontId="0" fillId="0" borderId="0" xfId="0" applyNumberFormat="1"/>
    <xf numFmtId="172" fontId="0" fillId="0" borderId="0" xfId="6" applyNumberFormat="1" applyFont="1"/>
    <xf numFmtId="0" fontId="0" fillId="0" borderId="0" xfId="0" applyBorder="1"/>
    <xf numFmtId="166" fontId="0" fillId="0" borderId="0" xfId="0" applyNumberForma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0" fontId="0" fillId="0" borderId="0" xfId="0" applyNumberFormat="1"/>
    <xf numFmtId="0" fontId="36" fillId="0" borderId="0" xfId="0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right" vertical="center" wrapText="1"/>
    </xf>
    <xf numFmtId="10" fontId="11" fillId="0" borderId="0" xfId="0" applyNumberFormat="1" applyFont="1" applyBorder="1" applyAlignment="1">
      <alignment horizontal="right" vertical="center"/>
    </xf>
    <xf numFmtId="10" fontId="11" fillId="0" borderId="4" xfId="0" applyNumberFormat="1" applyFont="1" applyBorder="1" applyAlignment="1">
      <alignment vertical="center"/>
    </xf>
    <xf numFmtId="10" fontId="11" fillId="0" borderId="0" xfId="0" applyNumberFormat="1" applyFont="1" applyBorder="1" applyAlignment="1">
      <alignment vertical="center" wrapText="1"/>
    </xf>
    <xf numFmtId="10" fontId="11" fillId="0" borderId="0" xfId="0" applyNumberFormat="1" applyFont="1" applyBorder="1" applyAlignment="1">
      <alignment vertical="center"/>
    </xf>
    <xf numFmtId="10" fontId="0" fillId="0" borderId="28" xfId="1" applyNumberFormat="1" applyFont="1" applyBorder="1"/>
    <xf numFmtId="10" fontId="0" fillId="0" borderId="29" xfId="1" applyNumberFormat="1" applyFont="1" applyBorder="1"/>
    <xf numFmtId="10" fontId="0" fillId="0" borderId="30" xfId="1" applyNumberFormat="1" applyFont="1" applyBorder="1"/>
    <xf numFmtId="0" fontId="0" fillId="0" borderId="0" xfId="0" applyBorder="1" applyAlignment="1">
      <alignment horizontal="left" wrapText="1" shrinkToFit="1"/>
    </xf>
    <xf numFmtId="10" fontId="0" fillId="0" borderId="0" xfId="0" applyNumberFormat="1" applyFill="1" applyBorder="1"/>
    <xf numFmtId="0" fontId="0" fillId="0" borderId="4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Fill="1" applyBorder="1" applyAlignment="1">
      <alignment horizontal="left" wrapText="1" shrinkToFit="1"/>
    </xf>
    <xf numFmtId="0" fontId="36" fillId="0" borderId="29" xfId="0" applyFont="1" applyBorder="1" applyAlignment="1">
      <alignment vertical="center"/>
    </xf>
    <xf numFmtId="10" fontId="11" fillId="0" borderId="29" xfId="0" applyNumberFormat="1" applyFont="1" applyBorder="1" applyAlignment="1">
      <alignment vertical="center"/>
    </xf>
    <xf numFmtId="10" fontId="11" fillId="0" borderId="29" xfId="0" applyNumberFormat="1" applyFont="1" applyBorder="1" applyAlignment="1">
      <alignment vertical="center" wrapText="1"/>
    </xf>
    <xf numFmtId="10" fontId="11" fillId="0" borderId="29" xfId="0" applyNumberFormat="1" applyFont="1" applyBorder="1" applyAlignment="1">
      <alignment horizontal="right" vertical="center" wrapText="1"/>
    </xf>
    <xf numFmtId="10" fontId="11" fillId="0" borderId="29" xfId="0" applyNumberFormat="1" applyFont="1" applyBorder="1" applyAlignment="1">
      <alignment horizontal="right" vertical="center"/>
    </xf>
    <xf numFmtId="10" fontId="11" fillId="0" borderId="28" xfId="0" applyNumberFormat="1" applyFont="1" applyBorder="1" applyAlignment="1">
      <alignment horizontal="right" vertical="center"/>
    </xf>
    <xf numFmtId="10" fontId="11" fillId="0" borderId="28" xfId="0" applyNumberFormat="1" applyFont="1" applyBorder="1" applyAlignment="1">
      <alignment horizontal="right" vertical="center" wrapText="1"/>
    </xf>
    <xf numFmtId="10" fontId="11" fillId="0" borderId="30" xfId="0" applyNumberFormat="1" applyFont="1" applyBorder="1" applyAlignment="1">
      <alignment horizontal="right" vertical="center"/>
    </xf>
    <xf numFmtId="10" fontId="11" fillId="0" borderId="30" xfId="0" applyNumberFormat="1" applyFont="1" applyBorder="1" applyAlignment="1">
      <alignment horizontal="right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 vertical="center" wrapText="1" shrinkToFit="1"/>
    </xf>
    <xf numFmtId="0" fontId="36" fillId="0" borderId="28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18" fillId="4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0" fillId="0" borderId="28" xfId="0" applyFill="1" applyBorder="1" applyAlignment="1" applyProtection="1">
      <alignment horizontal="left" vertical="top" wrapText="1"/>
    </xf>
    <xf numFmtId="0" fontId="6" fillId="0" borderId="28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29" xfId="0" applyFill="1" applyBorder="1" applyAlignment="1" applyProtection="1">
      <alignment horizontal="left" vertical="top" wrapText="1"/>
    </xf>
    <xf numFmtId="0" fontId="6" fillId="0" borderId="29" xfId="0" applyFont="1" applyFill="1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0" xfId="0" applyFill="1" applyBorder="1" applyAlignment="1" applyProtection="1">
      <alignment horizontal="left" vertical="top" wrapText="1"/>
    </xf>
    <xf numFmtId="0" fontId="0" fillId="0" borderId="30" xfId="0" applyBorder="1" applyAlignment="1" applyProtection="1">
      <alignment wrapText="1"/>
    </xf>
    <xf numFmtId="0" fontId="0" fillId="0" borderId="30" xfId="0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vertical="center"/>
      <protection locked="0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10" fontId="0" fillId="10" borderId="14" xfId="1" applyNumberFormat="1" applyFont="1" applyFill="1" applyBorder="1" applyProtection="1">
      <protection hidden="1"/>
    </xf>
    <xf numFmtId="10" fontId="0" fillId="11" borderId="14" xfId="1" applyNumberFormat="1" applyFont="1" applyFill="1" applyBorder="1" applyProtection="1">
      <protection hidden="1"/>
    </xf>
    <xf numFmtId="0" fontId="0" fillId="10" borderId="14" xfId="0" applyFill="1" applyBorder="1" applyProtection="1">
      <protection hidden="1"/>
    </xf>
    <xf numFmtId="0" fontId="0" fillId="11" borderId="14" xfId="0" applyFill="1" applyBorder="1" applyProtection="1">
      <protection hidden="1"/>
    </xf>
    <xf numFmtId="14" fontId="0" fillId="2" borderId="0" xfId="0" applyNumberForma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6" fillId="6" borderId="1" xfId="0" applyFont="1" applyFill="1" applyBorder="1" applyProtection="1">
      <protection hidden="1"/>
    </xf>
    <xf numFmtId="0" fontId="13" fillId="2" borderId="0" xfId="0" applyFont="1" applyFill="1" applyAlignment="1" applyProtection="1">
      <alignment horizont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7" fillId="2" borderId="0" xfId="2" applyFill="1" applyAlignment="1" applyProtection="1">
      <alignment horizontal="center"/>
    </xf>
    <xf numFmtId="0" fontId="14" fillId="2" borderId="0" xfId="2" applyFont="1" applyFill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 wrapText="1"/>
      <protection hidden="1"/>
    </xf>
    <xf numFmtId="0" fontId="0" fillId="2" borderId="21" xfId="0" applyFill="1" applyBorder="1" applyAlignment="1" applyProtection="1">
      <alignment horizontal="center" wrapText="1"/>
      <protection hidden="1"/>
    </xf>
    <xf numFmtId="0" fontId="0" fillId="2" borderId="20" xfId="0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left" vertical="center" wrapText="1"/>
      <protection hidden="1"/>
    </xf>
    <xf numFmtId="0" fontId="5" fillId="5" borderId="2" xfId="0" applyFont="1" applyFill="1" applyBorder="1" applyAlignment="1" applyProtection="1">
      <alignment horizontal="left" vertical="center"/>
      <protection hidden="1"/>
    </xf>
    <xf numFmtId="0" fontId="5" fillId="5" borderId="3" xfId="0" applyFont="1" applyFill="1" applyBorder="1" applyAlignment="1" applyProtection="1">
      <alignment horizontal="left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4" borderId="2" xfId="0" applyFill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left" vertical="center"/>
      <protection hidden="1"/>
    </xf>
    <xf numFmtId="0" fontId="5" fillId="9" borderId="1" xfId="0" applyFont="1" applyFill="1" applyBorder="1" applyAlignment="1" applyProtection="1">
      <alignment vertical="center" wrapText="1"/>
      <protection hidden="1"/>
    </xf>
    <xf numFmtId="0" fontId="5" fillId="9" borderId="2" xfId="0" applyFont="1" applyFill="1" applyBorder="1" applyAlignment="1" applyProtection="1">
      <alignment vertical="center" wrapText="1"/>
      <protection hidden="1"/>
    </xf>
    <xf numFmtId="0" fontId="5" fillId="9" borderId="3" xfId="0" applyFont="1" applyFill="1" applyBorder="1" applyAlignment="1" applyProtection="1">
      <alignment vertical="center" wrapText="1"/>
      <protection hidden="1"/>
    </xf>
    <xf numFmtId="0" fontId="5" fillId="3" borderId="15" xfId="0" applyFont="1" applyFill="1" applyBorder="1" applyAlignment="1" applyProtection="1">
      <alignment horizontal="left" vertical="center" wrapText="1"/>
      <protection hidden="1"/>
    </xf>
    <xf numFmtId="0" fontId="5" fillId="3" borderId="16" xfId="0" applyFont="1" applyFill="1" applyBorder="1" applyAlignment="1" applyProtection="1">
      <alignment horizontal="left" vertical="center" wrapText="1"/>
      <protection hidden="1"/>
    </xf>
    <xf numFmtId="0" fontId="5" fillId="3" borderId="17" xfId="0" applyFont="1" applyFill="1" applyBorder="1" applyAlignment="1" applyProtection="1">
      <alignment horizontal="left" vertical="center" wrapText="1"/>
      <protection hidden="1"/>
    </xf>
    <xf numFmtId="0" fontId="5" fillId="3" borderId="15" xfId="0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left" vertical="center"/>
      <protection hidden="1"/>
    </xf>
    <xf numFmtId="0" fontId="5" fillId="3" borderId="17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left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10" borderId="1" xfId="0" applyFont="1" applyFill="1" applyBorder="1" applyAlignment="1" applyProtection="1">
      <alignment horizontal="left" vertical="center" wrapText="1"/>
      <protection hidden="1"/>
    </xf>
    <xf numFmtId="0" fontId="5" fillId="10" borderId="2" xfId="0" applyFont="1" applyFill="1" applyBorder="1" applyAlignment="1" applyProtection="1">
      <alignment horizontal="left" vertical="center" wrapText="1"/>
      <protection hidden="1"/>
    </xf>
    <xf numFmtId="0" fontId="5" fillId="10" borderId="3" xfId="0" applyFont="1" applyFill="1" applyBorder="1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hidden="1"/>
    </xf>
    <xf numFmtId="0" fontId="20" fillId="4" borderId="2" xfId="0" applyFont="1" applyFill="1" applyBorder="1" applyAlignment="1" applyProtection="1">
      <alignment horizontal="left" vertical="center" wrapText="1"/>
      <protection hidden="1"/>
    </xf>
    <xf numFmtId="0" fontId="20" fillId="4" borderId="3" xfId="0" applyFont="1" applyFill="1" applyBorder="1" applyAlignment="1" applyProtection="1">
      <alignment horizontal="left" vertical="center" wrapText="1"/>
      <protection hidden="1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5" fillId="9" borderId="15" xfId="0" applyFont="1" applyFill="1" applyBorder="1" applyAlignment="1" applyProtection="1">
      <alignment horizontal="left" vertical="center" wrapText="1"/>
      <protection hidden="1"/>
    </xf>
    <xf numFmtId="0" fontId="5" fillId="9" borderId="16" xfId="0" applyFont="1" applyFill="1" applyBorder="1" applyAlignment="1" applyProtection="1">
      <alignment horizontal="left" vertical="center" wrapText="1"/>
      <protection hidden="1"/>
    </xf>
    <xf numFmtId="0" fontId="5" fillId="9" borderId="17" xfId="0" applyFont="1" applyFill="1" applyBorder="1" applyAlignment="1" applyProtection="1">
      <alignment horizontal="left" vertical="center" wrapText="1"/>
      <protection hidden="1"/>
    </xf>
    <xf numFmtId="0" fontId="0" fillId="4" borderId="1" xfId="0" applyFill="1" applyBorder="1" applyAlignment="1" applyProtection="1">
      <alignment horizontal="left" wrapText="1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0" fontId="23" fillId="2" borderId="24" xfId="0" applyFont="1" applyFill="1" applyBorder="1" applyAlignment="1" applyProtection="1">
      <alignment horizontal="left" vertical="top" wrapText="1"/>
      <protection hidden="1"/>
    </xf>
    <xf numFmtId="0" fontId="23" fillId="2" borderId="25" xfId="0" applyFont="1" applyFill="1" applyBorder="1" applyAlignment="1" applyProtection="1">
      <alignment horizontal="left" vertical="top" wrapText="1"/>
      <protection hidden="1"/>
    </xf>
    <xf numFmtId="0" fontId="23" fillId="2" borderId="22" xfId="0" applyFont="1" applyFill="1" applyBorder="1" applyAlignment="1" applyProtection="1">
      <alignment horizontal="left" vertical="top" wrapText="1"/>
      <protection hidden="1"/>
    </xf>
    <xf numFmtId="0" fontId="23" fillId="2" borderId="23" xfId="0" applyFont="1" applyFill="1" applyBorder="1" applyAlignment="1" applyProtection="1">
      <alignment horizontal="left" vertical="top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14" fontId="23" fillId="0" borderId="12" xfId="0" applyNumberFormat="1" applyFont="1" applyFill="1" applyBorder="1" applyAlignment="1" applyProtection="1">
      <alignment horizontal="center" vertical="center"/>
      <protection locked="0"/>
    </xf>
    <xf numFmtId="14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left" vertical="center"/>
      <protection hidden="1"/>
    </xf>
    <xf numFmtId="0" fontId="18" fillId="4" borderId="2" xfId="0" applyFont="1" applyFill="1" applyBorder="1" applyAlignment="1" applyProtection="1">
      <alignment horizontal="left" vertical="center"/>
      <protection hidden="1"/>
    </xf>
    <xf numFmtId="0" fontId="18" fillId="4" borderId="3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left" vertical="center"/>
      <protection hidden="1"/>
    </xf>
    <xf numFmtId="0" fontId="0" fillId="4" borderId="2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0" fillId="4" borderId="3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left" vertical="center" wrapText="1"/>
      <protection hidden="1"/>
    </xf>
    <xf numFmtId="0" fontId="0" fillId="4" borderId="2" xfId="0" applyFont="1" applyFill="1" applyBorder="1" applyAlignment="1" applyProtection="1">
      <alignment horizontal="left" vertical="center" wrapText="1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2" fillId="5" borderId="2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>
      <alignment horizontal="center" wrapText="1" shrinkToFit="1"/>
    </xf>
    <xf numFmtId="0" fontId="13" fillId="5" borderId="2" xfId="0" applyFont="1" applyFill="1" applyBorder="1" applyAlignment="1">
      <alignment horizontal="center" wrapText="1" shrinkToFit="1"/>
    </xf>
    <xf numFmtId="0" fontId="13" fillId="5" borderId="3" xfId="0" applyFont="1" applyFill="1" applyBorder="1" applyAlignment="1">
      <alignment horizontal="center" wrapText="1" shrinkToFit="1"/>
    </xf>
    <xf numFmtId="0" fontId="0" fillId="0" borderId="1" xfId="0" applyFill="1" applyBorder="1" applyAlignment="1">
      <alignment horizontal="left" wrapText="1" shrinkToFit="1"/>
    </xf>
    <xf numFmtId="0" fontId="0" fillId="0" borderId="2" xfId="0" applyFill="1" applyBorder="1" applyAlignment="1">
      <alignment horizontal="left" wrapText="1" shrinkToFit="1"/>
    </xf>
    <xf numFmtId="0" fontId="0" fillId="0" borderId="3" xfId="0" applyFill="1" applyBorder="1" applyAlignment="1">
      <alignment horizontal="left" wrapText="1" shrinkToFi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0" fillId="0" borderId="38" xfId="0" applyBorder="1" applyAlignment="1">
      <alignment horizontal="left" wrapText="1" shrinkToFit="1"/>
    </xf>
    <xf numFmtId="0" fontId="0" fillId="0" borderId="39" xfId="0" applyBorder="1" applyAlignment="1">
      <alignment horizontal="left" wrapText="1" shrinkToFit="1"/>
    </xf>
    <xf numFmtId="0" fontId="0" fillId="0" borderId="40" xfId="0" applyBorder="1" applyAlignment="1">
      <alignment horizontal="left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0" fillId="0" borderId="33" xfId="0" applyBorder="1" applyAlignment="1">
      <alignment horizontal="left" wrapText="1" shrinkToFit="1"/>
    </xf>
    <xf numFmtId="0" fontId="0" fillId="0" borderId="34" xfId="0" applyBorder="1" applyAlignment="1">
      <alignment horizontal="left" wrapText="1" shrinkToFit="1"/>
    </xf>
    <xf numFmtId="0" fontId="0" fillId="0" borderId="35" xfId="0" applyBorder="1" applyAlignment="1">
      <alignment horizontal="left" wrapText="1" shrinkToFit="1"/>
    </xf>
    <xf numFmtId="0" fontId="0" fillId="0" borderId="36" xfId="0" applyBorder="1" applyAlignment="1">
      <alignment horizontal="left" wrapText="1" shrinkToFit="1"/>
    </xf>
    <xf numFmtId="0" fontId="0" fillId="0" borderId="31" xfId="0" applyBorder="1" applyAlignment="1">
      <alignment horizontal="left" wrapText="1" shrinkToFit="1"/>
    </xf>
    <xf numFmtId="0" fontId="0" fillId="0" borderId="37" xfId="0" applyBorder="1" applyAlignment="1">
      <alignment horizontal="left" wrapText="1" shrinkToFi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left" wrapText="1" shrinkToFit="1"/>
      <protection hidden="1"/>
    </xf>
    <xf numFmtId="0" fontId="18" fillId="7" borderId="2" xfId="0" applyFont="1" applyFill="1" applyBorder="1" applyAlignment="1" applyProtection="1">
      <alignment horizontal="left" wrapText="1" shrinkToFit="1"/>
      <protection hidden="1"/>
    </xf>
    <xf numFmtId="0" fontId="18" fillId="7" borderId="3" xfId="0" applyFont="1" applyFill="1" applyBorder="1" applyAlignment="1" applyProtection="1">
      <alignment horizontal="left" wrapText="1" shrinkToFit="1"/>
      <protection hidden="1"/>
    </xf>
    <xf numFmtId="0" fontId="18" fillId="7" borderId="1" xfId="0" applyFont="1" applyFill="1" applyBorder="1" applyAlignment="1" applyProtection="1">
      <alignment horizontal="left" vertical="center"/>
      <protection hidden="1"/>
    </xf>
    <xf numFmtId="0" fontId="18" fillId="7" borderId="3" xfId="0" applyFont="1" applyFill="1" applyBorder="1" applyAlignment="1" applyProtection="1">
      <alignment horizontal="left" vertical="center"/>
      <protection hidden="1"/>
    </xf>
    <xf numFmtId="0" fontId="19" fillId="7" borderId="1" xfId="0" applyFont="1" applyFill="1" applyBorder="1" applyAlignment="1" applyProtection="1">
      <alignment horizontal="left" vertical="center" wrapText="1" shrinkToFit="1"/>
      <protection hidden="1"/>
    </xf>
    <xf numFmtId="0" fontId="19" fillId="7" borderId="2" xfId="0" applyFont="1" applyFill="1" applyBorder="1" applyAlignment="1" applyProtection="1">
      <alignment horizontal="left" vertical="center" wrapText="1" shrinkToFit="1"/>
      <protection hidden="1"/>
    </xf>
    <xf numFmtId="0" fontId="19" fillId="7" borderId="1" xfId="0" applyFont="1" applyFill="1" applyBorder="1" applyAlignment="1" applyProtection="1">
      <alignment horizontal="left" wrapText="1" shrinkToFit="1"/>
      <protection hidden="1"/>
    </xf>
    <xf numFmtId="0" fontId="19" fillId="7" borderId="2" xfId="0" applyFont="1" applyFill="1" applyBorder="1" applyAlignment="1" applyProtection="1">
      <alignment horizontal="left" wrapText="1" shrinkToFit="1"/>
      <protection hidden="1"/>
    </xf>
    <xf numFmtId="0" fontId="19" fillId="7" borderId="3" xfId="0" applyFont="1" applyFill="1" applyBorder="1" applyAlignment="1" applyProtection="1">
      <alignment horizontal="left" wrapText="1" shrinkToFit="1"/>
      <protection hidden="1"/>
    </xf>
  </cellXfs>
  <cellStyles count="7">
    <cellStyle name="Lien hypertexte" xfId="2" builtinId="8"/>
    <cellStyle name="Milliers" xfId="3" builtinId="3"/>
    <cellStyle name="Monétaire" xfId="6" builtinId="4"/>
    <cellStyle name="Monétaire 3" xfId="4"/>
    <cellStyle name="Normal" xfId="0" builtinId="0"/>
    <cellStyle name="Pourcentage" xfId="1" builtinId="5"/>
    <cellStyle name="Pourcentage 2" xfId="5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A2B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85760</xdr:colOff>
      <xdr:row>13</xdr:row>
      <xdr:rowOff>379198</xdr:rowOff>
    </xdr:from>
    <xdr:to>
      <xdr:col>14</xdr:col>
      <xdr:colOff>756182</xdr:colOff>
      <xdr:row>13</xdr:row>
      <xdr:rowOff>938164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384" y="2817598"/>
          <a:ext cx="1459316" cy="558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297180</xdr:colOff>
      <xdr:row>10</xdr:row>
      <xdr:rowOff>60960</xdr:rowOff>
    </xdr:from>
    <xdr:to>
      <xdr:col>14</xdr:col>
      <xdr:colOff>3900</xdr:colOff>
      <xdr:row>12</xdr:row>
      <xdr:rowOff>120769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05"/>
        <a:stretch>
          <a:fillRect/>
        </a:stretch>
      </xdr:blipFill>
      <xdr:spPr bwMode="auto">
        <a:xfrm>
          <a:off x="9806940" y="1988820"/>
          <a:ext cx="1291680" cy="425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</xdr:colOff>
      <xdr:row>6</xdr:row>
      <xdr:rowOff>24358</xdr:rowOff>
    </xdr:from>
    <xdr:to>
      <xdr:col>14</xdr:col>
      <xdr:colOff>769698</xdr:colOff>
      <xdr:row>13</xdr:row>
      <xdr:rowOff>86272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682" y="1109087"/>
          <a:ext cx="10209534" cy="1415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2148840</xdr:colOff>
      <xdr:row>1</xdr:row>
      <xdr:rowOff>2031466</xdr:rowOff>
    </xdr:from>
    <xdr:to>
      <xdr:col>6</xdr:col>
      <xdr:colOff>3371977</xdr:colOff>
      <xdr:row>1</xdr:row>
      <xdr:rowOff>2512871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080" y="2115286"/>
          <a:ext cx="1223137" cy="481405"/>
        </a:xfrm>
        <a:prstGeom prst="rect">
          <a:avLst/>
        </a:prstGeom>
      </xdr:spPr>
    </xdr:pic>
    <xdr:clientData/>
  </xdr:twoCellAnchor>
  <xdr:twoCellAnchor editAs="oneCell">
    <xdr:from>
      <xdr:col>0</xdr:col>
      <xdr:colOff>24560</xdr:colOff>
      <xdr:row>1</xdr:row>
      <xdr:rowOff>15869</xdr:rowOff>
    </xdr:from>
    <xdr:to>
      <xdr:col>6</xdr:col>
      <xdr:colOff>3391306</xdr:colOff>
      <xdr:row>1</xdr:row>
      <xdr:rowOff>1503026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60" y="99759"/>
          <a:ext cx="9868214" cy="14871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1</xdr:row>
          <xdr:rowOff>967740</xdr:rowOff>
        </xdr:from>
        <xdr:to>
          <xdr:col>8</xdr:col>
          <xdr:colOff>518160</xdr:colOff>
          <xdr:row>1</xdr:row>
          <xdr:rowOff>1645920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Réinitialiser le formulaire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1</xdr:row>
          <xdr:rowOff>1744980</xdr:rowOff>
        </xdr:from>
        <xdr:to>
          <xdr:col>8</xdr:col>
          <xdr:colOff>510540</xdr:colOff>
          <xdr:row>1</xdr:row>
          <xdr:rowOff>2415540</xdr:rowOff>
        </xdr:to>
        <xdr:sp macro="" textlink="">
          <xdr:nvSpPr>
            <xdr:cNvPr id="4135" name="CheckBox2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784860</xdr:colOff>
      <xdr:row>2</xdr:row>
      <xdr:rowOff>121920</xdr:rowOff>
    </xdr:from>
    <xdr:to>
      <xdr:col>28</xdr:col>
      <xdr:colOff>84706</xdr:colOff>
      <xdr:row>30</xdr:row>
      <xdr:rowOff>24632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380" y="838200"/>
          <a:ext cx="6432166" cy="4746492"/>
        </a:xfrm>
        <a:prstGeom prst="rect">
          <a:avLst/>
        </a:prstGeom>
        <a:noFill/>
        <a:ln w="63500">
          <a:solidFill>
            <a:schemeClr val="bg1">
              <a:lumMod val="85000"/>
            </a:schemeClr>
          </a:solidFill>
        </a:ln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723900</xdr:colOff>
          <xdr:row>16</xdr:row>
          <xdr:rowOff>129540</xdr:rowOff>
        </xdr:from>
        <xdr:to>
          <xdr:col>25</xdr:col>
          <xdr:colOff>754380</xdr:colOff>
          <xdr:row>18</xdr:row>
          <xdr:rowOff>76200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Protéger les onglets par mot de passe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723900</xdr:colOff>
          <xdr:row>18</xdr:row>
          <xdr:rowOff>121920</xdr:rowOff>
        </xdr:from>
        <xdr:to>
          <xdr:col>25</xdr:col>
          <xdr:colOff>754380</xdr:colOff>
          <xdr:row>20</xdr:row>
          <xdr:rowOff>91440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Retirer la protection des onglets par mot de passe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731520</xdr:colOff>
          <xdr:row>20</xdr:row>
          <xdr:rowOff>160020</xdr:rowOff>
        </xdr:from>
        <xdr:to>
          <xdr:col>25</xdr:col>
          <xdr:colOff>762000</xdr:colOff>
          <xdr:row>22</xdr:row>
          <xdr:rowOff>91440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Afficher les onglets de service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723900</xdr:colOff>
          <xdr:row>14</xdr:row>
          <xdr:rowOff>99060</xdr:rowOff>
        </xdr:from>
        <xdr:to>
          <xdr:col>25</xdr:col>
          <xdr:colOff>754380</xdr:colOff>
          <xdr:row>16</xdr:row>
          <xdr:rowOff>68580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Masquer les onglets de service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723900</xdr:colOff>
          <xdr:row>11</xdr:row>
          <xdr:rowOff>99060</xdr:rowOff>
        </xdr:from>
        <xdr:to>
          <xdr:col>25</xdr:col>
          <xdr:colOff>762000</xdr:colOff>
          <xdr:row>14</xdr:row>
          <xdr:rowOff>22860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Ajuster le fichier et préparer la diffusion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office.com/fr-fr/article/activer-ou-d%C3%A9sactiver-les-macros-dans-les-fichiers-office-12b036fd-d140-4e74-b45e-16fed1a7e5c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B6:O23"/>
  <sheetViews>
    <sheetView tabSelected="1" topLeftCell="A4" zoomScale="85" zoomScaleNormal="85" workbookViewId="0">
      <selection activeCell="D19" sqref="D19:N19"/>
    </sheetView>
  </sheetViews>
  <sheetFormatPr baseColWidth="10" defaultColWidth="11.5546875" defaultRowHeight="14.4" x14ac:dyDescent="0.3"/>
  <cols>
    <col min="1" max="16384" width="11.5546875" style="13"/>
  </cols>
  <sheetData>
    <row r="6" spans="2:15" ht="15" thickBot="1" x14ac:dyDescent="0.35"/>
    <row r="7" spans="2:15" ht="21.6" customHeight="1" x14ac:dyDescent="0.3">
      <c r="B7" s="14"/>
      <c r="C7" s="15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  <c r="O7" s="18"/>
    </row>
    <row r="8" spans="2:15" ht="14.4" customHeight="1" x14ac:dyDescent="0.3">
      <c r="B8" s="19"/>
      <c r="C8" s="20"/>
      <c r="D8" s="19"/>
      <c r="E8" s="19"/>
      <c r="F8" s="19"/>
      <c r="G8" s="19"/>
      <c r="H8" s="19"/>
      <c r="I8" s="19"/>
      <c r="J8" s="21"/>
      <c r="K8" s="21"/>
      <c r="L8" s="21"/>
      <c r="M8" s="21"/>
      <c r="N8" s="21"/>
      <c r="O8" s="22"/>
    </row>
    <row r="9" spans="2:15" ht="14.4" customHeight="1" x14ac:dyDescent="0.3">
      <c r="B9" s="19"/>
      <c r="C9" s="20"/>
      <c r="D9" s="19"/>
      <c r="E9" s="19"/>
      <c r="F9" s="19"/>
      <c r="G9" s="19"/>
      <c r="H9" s="19"/>
      <c r="I9" s="19"/>
      <c r="J9" s="21"/>
      <c r="K9" s="21"/>
      <c r="L9" s="21"/>
      <c r="M9" s="21"/>
      <c r="N9" s="21"/>
      <c r="O9" s="22"/>
    </row>
    <row r="10" spans="2:15" ht="14.4" customHeight="1" x14ac:dyDescent="0.3">
      <c r="B10" s="19"/>
      <c r="C10" s="20"/>
      <c r="D10" s="19"/>
      <c r="E10" s="19"/>
      <c r="F10" s="19"/>
      <c r="G10" s="19"/>
      <c r="H10" s="19"/>
      <c r="I10" s="19"/>
      <c r="J10" s="21"/>
      <c r="K10" s="21"/>
      <c r="L10" s="21"/>
      <c r="M10" s="21"/>
      <c r="N10" s="21"/>
      <c r="O10" s="22"/>
    </row>
    <row r="11" spans="2:15" ht="14.4" customHeight="1" x14ac:dyDescent="0.3">
      <c r="B11" s="19"/>
      <c r="C11" s="20"/>
      <c r="D11" s="19"/>
      <c r="E11" s="19"/>
      <c r="F11" s="19"/>
      <c r="G11" s="19"/>
      <c r="H11" s="19"/>
      <c r="I11" s="19"/>
      <c r="J11" s="21"/>
      <c r="K11" s="21"/>
      <c r="L11" s="21"/>
      <c r="M11" s="21"/>
      <c r="N11" s="21"/>
      <c r="O11" s="22"/>
    </row>
    <row r="12" spans="2:15" ht="14.4" customHeight="1" x14ac:dyDescent="0.3">
      <c r="B12" s="19"/>
      <c r="C12" s="20"/>
      <c r="D12" s="19"/>
      <c r="E12" s="19"/>
      <c r="F12" s="19"/>
      <c r="G12" s="19"/>
      <c r="H12" s="19"/>
      <c r="I12" s="19"/>
      <c r="J12" s="21"/>
      <c r="K12" s="21"/>
      <c r="L12" s="21"/>
      <c r="M12" s="21"/>
      <c r="N12" s="21"/>
      <c r="O12" s="22"/>
    </row>
    <row r="13" spans="2:15" ht="14.4" customHeight="1" x14ac:dyDescent="0.3">
      <c r="B13" s="19"/>
      <c r="C13" s="20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2"/>
    </row>
    <row r="14" spans="2:15" ht="76.2" customHeight="1" thickBot="1" x14ac:dyDescent="0.45">
      <c r="C14" s="199" t="s">
        <v>78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1"/>
    </row>
    <row r="16" spans="2:15" ht="18" customHeight="1" x14ac:dyDescent="0.3">
      <c r="C16" s="195" t="s">
        <v>14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</row>
    <row r="17" spans="2:15" ht="18" customHeight="1" x14ac:dyDescent="0.3"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</row>
    <row r="18" spans="2:15" x14ac:dyDescent="0.3">
      <c r="D18" s="23"/>
    </row>
    <row r="19" spans="2:15" x14ac:dyDescent="0.3">
      <c r="C19" s="24"/>
      <c r="D19" s="197" t="s">
        <v>15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25"/>
    </row>
    <row r="20" spans="2:15" ht="14.4" customHeight="1" x14ac:dyDescent="0.3"/>
    <row r="21" spans="2:15" ht="14.4" customHeight="1" x14ac:dyDescent="0.5">
      <c r="B21" s="26"/>
      <c r="C21" s="26"/>
      <c r="D21" s="24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5" ht="14.4" customHeight="1" x14ac:dyDescent="0.5">
      <c r="B22" s="26"/>
    </row>
    <row r="23" spans="2:15" ht="14.4" customHeight="1" x14ac:dyDescent="0.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</sheetData>
  <sheetProtection algorithmName="SHA-512" hashValue="eANyNTk+9Ot0ERm6XAvAdd3TmGxpDCTu2YBz7JLYxfO/WyRgSRawzGs5NzOLukK7uHC4FFt0Rdq21fDKWJPFNg==" saltValue="KIFwszNQhGm2QYJBkTL9Cw==" spinCount="100000" sheet="1" objects="1" scenarios="1" formatRows="0" selectLockedCells="1"/>
  <mergeCells count="3">
    <mergeCell ref="C16:O17"/>
    <mergeCell ref="D19:N19"/>
    <mergeCell ref="C14:O14"/>
  </mergeCells>
  <hyperlinks>
    <hyperlink ref="D19" r:id="rId1"/>
  </hyperlink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2"/>
  <headerFooter>
    <oddHeader>&amp;CVersion 2 : 2020-06-11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O143"/>
  <sheetViews>
    <sheetView zoomScaleNormal="100" workbookViewId="0">
      <selection activeCell="G5" sqref="G5"/>
    </sheetView>
  </sheetViews>
  <sheetFormatPr baseColWidth="10" defaultColWidth="8.88671875" defaultRowHeight="14.4" x14ac:dyDescent="0.3"/>
  <cols>
    <col min="1" max="6" width="15.77734375" style="13" customWidth="1"/>
    <col min="7" max="7" width="49.77734375" style="13" customWidth="1"/>
    <col min="8" max="8" width="12.77734375" style="13" bestFit="1" customWidth="1"/>
    <col min="9" max="9" width="9.21875" style="13" bestFit="1" customWidth="1"/>
    <col min="10" max="10" width="8.88671875" style="13"/>
    <col min="11" max="11" width="9.21875" style="13" bestFit="1" customWidth="1"/>
    <col min="12" max="16384" width="8.88671875" style="13"/>
  </cols>
  <sheetData>
    <row r="1" spans="1:15" s="21" customFormat="1" ht="7.05" customHeight="1" thickBot="1" x14ac:dyDescent="0.35">
      <c r="A1" s="282"/>
      <c r="B1" s="283"/>
      <c r="C1" s="283"/>
      <c r="D1" s="283"/>
      <c r="E1" s="283"/>
      <c r="F1" s="283"/>
      <c r="G1" s="284"/>
      <c r="H1" s="28"/>
      <c r="I1" s="28"/>
      <c r="J1" s="28"/>
      <c r="K1" s="28"/>
      <c r="L1" s="28"/>
      <c r="M1" s="28"/>
      <c r="N1" s="28"/>
      <c r="O1" s="28"/>
    </row>
    <row r="2" spans="1:15" s="21" customFormat="1" ht="199.95" customHeight="1" thickBot="1" x14ac:dyDescent="0.45">
      <c r="A2" s="279" t="s">
        <v>78</v>
      </c>
      <c r="B2" s="280"/>
      <c r="C2" s="280"/>
      <c r="D2" s="280"/>
      <c r="E2" s="280"/>
      <c r="F2" s="280"/>
      <c r="G2" s="281"/>
      <c r="H2" s="29"/>
      <c r="I2" s="29"/>
      <c r="J2" s="29"/>
      <c r="K2" s="29"/>
      <c r="L2" s="29"/>
      <c r="M2" s="29"/>
      <c r="N2" s="29"/>
      <c r="O2" s="29"/>
    </row>
    <row r="3" spans="1:15" ht="19.95" customHeight="1" thickBot="1" x14ac:dyDescent="0.35">
      <c r="A3" s="291" t="s">
        <v>54</v>
      </c>
      <c r="B3" s="292"/>
      <c r="C3" s="292"/>
      <c r="D3" s="292"/>
      <c r="E3" s="292"/>
      <c r="F3" s="292"/>
      <c r="G3" s="35" t="s">
        <v>227</v>
      </c>
    </row>
    <row r="4" spans="1:15" ht="30" customHeight="1" thickBot="1" x14ac:dyDescent="0.35">
      <c r="A4" s="285" t="s">
        <v>166</v>
      </c>
      <c r="B4" s="286"/>
      <c r="C4" s="286"/>
      <c r="D4" s="286"/>
      <c r="E4" s="286"/>
      <c r="F4" s="286"/>
      <c r="G4" s="287"/>
    </row>
    <row r="5" spans="1:15" ht="15" thickBot="1" x14ac:dyDescent="0.35">
      <c r="A5" s="277" t="s">
        <v>81</v>
      </c>
      <c r="B5" s="278"/>
      <c r="C5" s="278"/>
      <c r="D5" s="278"/>
      <c r="E5" s="278"/>
      <c r="F5" s="288"/>
      <c r="G5" s="1"/>
    </row>
    <row r="6" spans="1:15" ht="39" customHeight="1" thickBot="1" x14ac:dyDescent="0.35">
      <c r="A6" s="289" t="s">
        <v>188</v>
      </c>
      <c r="B6" s="290"/>
      <c r="C6" s="290"/>
      <c r="D6" s="290"/>
      <c r="E6" s="222"/>
      <c r="F6" s="223"/>
      <c r="G6" s="123" t="s">
        <v>7</v>
      </c>
    </row>
    <row r="7" spans="1:15" ht="19.95" hidden="1" customHeight="1" thickBot="1" x14ac:dyDescent="0.35">
      <c r="A7" s="289" t="s">
        <v>16</v>
      </c>
      <c r="B7" s="290"/>
      <c r="C7" s="290"/>
      <c r="D7" s="290"/>
      <c r="E7" s="290"/>
      <c r="F7" s="126" t="b">
        <f>IFERROR(IF(EXACT($G$6,Menus!$A$10),"Famille_Type_EXE_VERIF",IF(EXACT($G$6,Menus!$A$11),"Famille_Type_Tous")),"Famille_Type_Tous")</f>
        <v>0</v>
      </c>
      <c r="G7" s="185"/>
    </row>
    <row r="8" spans="1:15" ht="19.95" hidden="1" customHeight="1" thickBot="1" x14ac:dyDescent="0.35">
      <c r="A8" s="277" t="s">
        <v>33</v>
      </c>
      <c r="B8" s="278"/>
      <c r="C8" s="278"/>
      <c r="D8" s="278"/>
      <c r="E8" s="278"/>
      <c r="F8" s="98" t="str">
        <f>IF(OR(EXACT(UPPER($G$7),UPPER(Menus!$A$15)),,EXACT(UPPER($G$7),UPPER(Menus!$A$16)),EXACT(UPPER($G$7),UPPER(Menus!$A$17)),EXACT(UPPER($G$7),UPPER(Menus!$A$18)),EXACT(UPPER($G$7),UPPER(Menus!$A$19)),EXACT(UPPER($G$7),UPPER(Menus!$A$20)),EXACT(UPPER($G$7),UPPER(Menus!$A$21))),"Mode_attribution","Inscrire une valeur")</f>
        <v>Inscrire une valeur</v>
      </c>
      <c r="G8" s="185"/>
      <c r="J8" s="118"/>
    </row>
    <row r="9" spans="1:15" ht="30" hidden="1" customHeight="1" thickBot="1" x14ac:dyDescent="0.35">
      <c r="A9" s="218" t="s">
        <v>91</v>
      </c>
      <c r="B9" s="219"/>
      <c r="C9" s="219"/>
      <c r="D9" s="219"/>
      <c r="E9" s="219"/>
      <c r="F9" s="219"/>
      <c r="G9" s="220"/>
    </row>
    <row r="10" spans="1:15" ht="34.950000000000003" hidden="1" customHeight="1" thickBot="1" x14ac:dyDescent="0.35">
      <c r="A10" s="221" t="s">
        <v>90</v>
      </c>
      <c r="B10" s="222"/>
      <c r="C10" s="222"/>
      <c r="D10" s="222"/>
      <c r="E10" s="222"/>
      <c r="F10" s="223"/>
      <c r="G10" s="92"/>
    </row>
    <row r="11" spans="1:15" ht="130.05000000000001" hidden="1" customHeight="1" thickBot="1" x14ac:dyDescent="0.35">
      <c r="A11" s="221" t="s">
        <v>171</v>
      </c>
      <c r="B11" s="222"/>
      <c r="C11" s="222"/>
      <c r="D11" s="222"/>
      <c r="E11" s="222"/>
      <c r="F11" s="223"/>
      <c r="G11" s="127"/>
    </row>
    <row r="12" spans="1:15" ht="34.950000000000003" hidden="1" customHeight="1" thickBot="1" x14ac:dyDescent="0.35">
      <c r="A12" s="221" t="s">
        <v>87</v>
      </c>
      <c r="B12" s="222"/>
      <c r="C12" s="222"/>
      <c r="D12" s="222"/>
      <c r="E12" s="222"/>
      <c r="F12" s="223"/>
      <c r="G12" s="99"/>
    </row>
    <row r="13" spans="1:15" ht="37.799999999999997" hidden="1" customHeight="1" thickBot="1" x14ac:dyDescent="0.35">
      <c r="A13" s="202" t="s">
        <v>186</v>
      </c>
      <c r="B13" s="203"/>
      <c r="C13" s="203"/>
      <c r="D13" s="203"/>
      <c r="E13" s="203"/>
      <c r="F13" s="204"/>
      <c r="G13" s="94">
        <f>IFERROR(ROUND(SUM($G$10:$G$11),2),0)</f>
        <v>0</v>
      </c>
    </row>
    <row r="14" spans="1:15" ht="19.95" hidden="1" customHeight="1" thickBot="1" x14ac:dyDescent="0.35">
      <c r="A14" s="212" t="s">
        <v>42</v>
      </c>
      <c r="B14" s="213"/>
      <c r="C14" s="213"/>
      <c r="D14" s="213"/>
      <c r="E14" s="213"/>
      <c r="F14" s="213"/>
      <c r="G14" s="214"/>
    </row>
    <row r="15" spans="1:15" ht="70.8" hidden="1" customHeight="1" thickBot="1" x14ac:dyDescent="0.35">
      <c r="A15" s="215" t="s">
        <v>68</v>
      </c>
      <c r="B15" s="216"/>
      <c r="C15" s="216"/>
      <c r="D15" s="216"/>
      <c r="E15" s="216"/>
      <c r="F15" s="216"/>
      <c r="G15" s="217"/>
    </row>
    <row r="16" spans="1:15" ht="15" hidden="1" thickBot="1" x14ac:dyDescent="0.35">
      <c r="A16" s="206" t="s">
        <v>39</v>
      </c>
      <c r="B16" s="207"/>
      <c r="C16" s="207"/>
      <c r="D16" s="207"/>
      <c r="E16" s="207"/>
      <c r="F16" s="208"/>
      <c r="G16" s="36">
        <f>IFERROR(IF(EXACT($G$8,Menus!$A$4)=FALSE,VLOOKUP(CONCATENATE($G$7," — ",$G$8),Ajustement_1_EPIS_ERTS__125_AO,3,FALSE),0),0)</f>
        <v>0</v>
      </c>
    </row>
    <row r="17" spans="1:8" ht="15" hidden="1" thickBot="1" x14ac:dyDescent="0.35">
      <c r="A17" s="206" t="s">
        <v>89</v>
      </c>
      <c r="B17" s="207"/>
      <c r="C17" s="207"/>
      <c r="D17" s="207"/>
      <c r="E17" s="207"/>
      <c r="F17" s="208"/>
      <c r="G17" s="93">
        <f>IFERROR($G$16*$G$13,0)</f>
        <v>0</v>
      </c>
      <c r="H17" s="37"/>
    </row>
    <row r="18" spans="1:8" ht="19.95" hidden="1" customHeight="1" thickBot="1" x14ac:dyDescent="0.35">
      <c r="A18" s="212" t="s">
        <v>42</v>
      </c>
      <c r="B18" s="213"/>
      <c r="C18" s="213"/>
      <c r="D18" s="213"/>
      <c r="E18" s="213"/>
      <c r="F18" s="213"/>
      <c r="G18" s="214"/>
    </row>
    <row r="19" spans="1:8" ht="19.95" hidden="1" customHeight="1" thickBot="1" x14ac:dyDescent="0.35">
      <c r="A19" s="215" t="s">
        <v>25</v>
      </c>
      <c r="B19" s="216"/>
      <c r="C19" s="216"/>
      <c r="D19" s="216"/>
      <c r="E19" s="216"/>
      <c r="F19" s="216"/>
      <c r="G19" s="217"/>
    </row>
    <row r="20" spans="1:8" ht="15" hidden="1" thickBot="1" x14ac:dyDescent="0.35">
      <c r="A20" s="209" t="s">
        <v>31</v>
      </c>
      <c r="B20" s="210"/>
      <c r="C20" s="210"/>
      <c r="D20" s="210"/>
      <c r="E20" s="210"/>
      <c r="F20" s="211"/>
      <c r="G20" s="105"/>
    </row>
    <row r="21" spans="1:8" ht="15" hidden="1" thickBot="1" x14ac:dyDescent="0.35">
      <c r="A21" s="206" t="s">
        <v>39</v>
      </c>
      <c r="B21" s="207"/>
      <c r="C21" s="207"/>
      <c r="D21" s="207"/>
      <c r="E21" s="207"/>
      <c r="F21" s="208"/>
      <c r="G21" s="36">
        <f>IFERROR(VLOOKUP(CONCATENATE($G$7," — ",$G$8," — ",$G$20),Ajustement_3_Transport_Tous,3,FALSE),0)</f>
        <v>0</v>
      </c>
    </row>
    <row r="22" spans="1:8" ht="15" hidden="1" thickBot="1" x14ac:dyDescent="0.35">
      <c r="A22" s="206" t="s">
        <v>89</v>
      </c>
      <c r="B22" s="207"/>
      <c r="C22" s="207"/>
      <c r="D22" s="207"/>
      <c r="E22" s="207"/>
      <c r="F22" s="208"/>
      <c r="G22" s="93">
        <f>IFERROR($G$13*$G$21,0)</f>
        <v>0</v>
      </c>
      <c r="H22" s="37"/>
    </row>
    <row r="23" spans="1:8" ht="19.95" hidden="1" customHeight="1" thickBot="1" x14ac:dyDescent="0.35">
      <c r="A23" s="212" t="s">
        <v>43</v>
      </c>
      <c r="B23" s="213"/>
      <c r="C23" s="213"/>
      <c r="D23" s="213"/>
      <c r="E23" s="213"/>
      <c r="F23" s="213"/>
      <c r="G23" s="214"/>
    </row>
    <row r="24" spans="1:8" ht="19.95" hidden="1" customHeight="1" thickBot="1" x14ac:dyDescent="0.35">
      <c r="A24" s="215" t="s">
        <v>26</v>
      </c>
      <c r="B24" s="216"/>
      <c r="C24" s="216"/>
      <c r="D24" s="216"/>
      <c r="E24" s="216"/>
      <c r="F24" s="216"/>
      <c r="G24" s="217"/>
    </row>
    <row r="25" spans="1:8" ht="15" hidden="1" thickBot="1" x14ac:dyDescent="0.35">
      <c r="A25" s="209" t="s">
        <v>29</v>
      </c>
      <c r="B25" s="210"/>
      <c r="C25" s="210"/>
      <c r="D25" s="210"/>
      <c r="E25" s="210"/>
      <c r="F25" s="39" t="str">
        <f>IFERROR(IF(EXACT($G$8,Menus!$A$3)=TRUE,"Hebergement_SANS","Hebergement_AO"),"Hebergement_AO")</f>
        <v>Hebergement_AO</v>
      </c>
      <c r="G25" s="38"/>
    </row>
    <row r="26" spans="1:8" ht="15" hidden="1" thickBot="1" x14ac:dyDescent="0.35">
      <c r="A26" s="206" t="s">
        <v>39</v>
      </c>
      <c r="B26" s="207"/>
      <c r="C26" s="207"/>
      <c r="D26" s="207"/>
      <c r="E26" s="207"/>
      <c r="F26" s="208"/>
      <c r="G26" s="30">
        <f>IFERROR(VLOOKUP(CONCATENATE($G$7," — ",$G$8," — ",$G$25),Ajustement_4_Hebergement_Tous,3,FALSE),0)</f>
        <v>0</v>
      </c>
    </row>
    <row r="27" spans="1:8" ht="15" hidden="1" thickBot="1" x14ac:dyDescent="0.35">
      <c r="A27" s="206" t="s">
        <v>89</v>
      </c>
      <c r="B27" s="207"/>
      <c r="C27" s="207"/>
      <c r="D27" s="207"/>
      <c r="E27" s="207"/>
      <c r="F27" s="208"/>
      <c r="G27" s="93">
        <f>IFERROR($G$13*$G$26,0)</f>
        <v>0</v>
      </c>
      <c r="H27" s="37"/>
    </row>
    <row r="28" spans="1:8" ht="19.95" hidden="1" customHeight="1" thickBot="1" x14ac:dyDescent="0.35">
      <c r="A28" s="212" t="s">
        <v>85</v>
      </c>
      <c r="B28" s="213"/>
      <c r="C28" s="213"/>
      <c r="D28" s="213"/>
      <c r="E28" s="213"/>
      <c r="F28" s="213"/>
      <c r="G28" s="214"/>
    </row>
    <row r="29" spans="1:8" ht="19.95" hidden="1" customHeight="1" thickBot="1" x14ac:dyDescent="0.35">
      <c r="A29" s="218" t="s">
        <v>69</v>
      </c>
      <c r="B29" s="219"/>
      <c r="C29" s="219"/>
      <c r="D29" s="219"/>
      <c r="E29" s="219"/>
      <c r="F29" s="219"/>
      <c r="G29" s="220"/>
    </row>
    <row r="30" spans="1:8" ht="15" hidden="1" thickBot="1" x14ac:dyDescent="0.35">
      <c r="A30" s="206" t="s">
        <v>39</v>
      </c>
      <c r="B30" s="207"/>
      <c r="C30" s="207"/>
      <c r="D30" s="207"/>
      <c r="E30" s="207"/>
      <c r="F30" s="208"/>
      <c r="G30" s="36">
        <f>IFERROR(IF(EXACT($G$8,Menus!$A$4),VLOOKUP(CONCATENATE($G$7," — ",$G$8),Ajustement_6_Carburant_ERTS,3,FALSE),0),0)</f>
        <v>0</v>
      </c>
    </row>
    <row r="31" spans="1:8" ht="15" hidden="1" thickBot="1" x14ac:dyDescent="0.35">
      <c r="A31" s="206" t="s">
        <v>89</v>
      </c>
      <c r="B31" s="207"/>
      <c r="C31" s="207"/>
      <c r="D31" s="207"/>
      <c r="E31" s="207"/>
      <c r="F31" s="208"/>
      <c r="G31" s="93">
        <f>IFERROR($G$13*$G$30,0)</f>
        <v>0</v>
      </c>
    </row>
    <row r="32" spans="1:8" ht="19.95" hidden="1" customHeight="1" thickBot="1" x14ac:dyDescent="0.35">
      <c r="A32" s="202" t="s">
        <v>92</v>
      </c>
      <c r="B32" s="203"/>
      <c r="C32" s="203"/>
      <c r="D32" s="203"/>
      <c r="E32" s="203"/>
      <c r="F32" s="204"/>
      <c r="G32" s="94">
        <f>IFERROR(SUM($G$13)*(1+$G$30),0)</f>
        <v>0</v>
      </c>
    </row>
    <row r="33" spans="1:12" ht="19.95" hidden="1" customHeight="1" thickBot="1" x14ac:dyDescent="0.35">
      <c r="A33" s="212" t="s">
        <v>85</v>
      </c>
      <c r="B33" s="213"/>
      <c r="C33" s="213"/>
      <c r="D33" s="213"/>
      <c r="E33" s="213"/>
      <c r="F33" s="213"/>
      <c r="G33" s="214"/>
    </row>
    <row r="34" spans="1:12" ht="40.200000000000003" hidden="1" customHeight="1" thickBot="1" x14ac:dyDescent="0.35">
      <c r="A34" s="215" t="s">
        <v>70</v>
      </c>
      <c r="B34" s="216"/>
      <c r="C34" s="216"/>
      <c r="D34" s="216"/>
      <c r="E34" s="216"/>
      <c r="F34" s="216"/>
      <c r="G34" s="217"/>
    </row>
    <row r="35" spans="1:12" ht="15" hidden="1" thickBot="1" x14ac:dyDescent="0.35">
      <c r="A35" s="206" t="s">
        <v>39</v>
      </c>
      <c r="B35" s="207"/>
      <c r="C35" s="207"/>
      <c r="D35" s="207"/>
      <c r="E35" s="207"/>
      <c r="F35" s="208"/>
      <c r="G35" s="36">
        <f>IFERROR(IF(EXACT($G$8,Menus!$A$4),VLOOKUP(CONCATENATE($G$7," — ",$G$8),Ajustement_1_EPIS_ERTS__125_AO,3,FALSE),0),0)</f>
        <v>0</v>
      </c>
    </row>
    <row r="36" spans="1:12" ht="15" hidden="1" thickBot="1" x14ac:dyDescent="0.35">
      <c r="A36" s="206" t="s">
        <v>89</v>
      </c>
      <c r="B36" s="207"/>
      <c r="C36" s="207"/>
      <c r="D36" s="207"/>
      <c r="E36" s="207"/>
      <c r="F36" s="208"/>
      <c r="G36" s="93">
        <f>IFERROR($G$32*$G$35,0)</f>
        <v>0</v>
      </c>
      <c r="H36" s="104"/>
    </row>
    <row r="37" spans="1:12" ht="19.95" hidden="1" customHeight="1" thickBot="1" x14ac:dyDescent="0.35">
      <c r="A37" s="212" t="s">
        <v>85</v>
      </c>
      <c r="B37" s="213"/>
      <c r="C37" s="213"/>
      <c r="D37" s="213"/>
      <c r="E37" s="213"/>
      <c r="F37" s="213"/>
      <c r="G37" s="214"/>
    </row>
    <row r="38" spans="1:12" ht="19.95" hidden="1" customHeight="1" thickBot="1" x14ac:dyDescent="0.35">
      <c r="A38" s="215" t="s">
        <v>71</v>
      </c>
      <c r="B38" s="216"/>
      <c r="C38" s="216"/>
      <c r="D38" s="216"/>
      <c r="E38" s="216"/>
      <c r="F38" s="216"/>
      <c r="G38" s="217"/>
      <c r="L38" s="91"/>
    </row>
    <row r="39" spans="1:12" ht="15" hidden="1" thickBot="1" x14ac:dyDescent="0.35">
      <c r="A39" s="206" t="s">
        <v>39</v>
      </c>
      <c r="B39" s="207"/>
      <c r="C39" s="207"/>
      <c r="D39" s="207"/>
      <c r="E39" s="207"/>
      <c r="F39" s="208"/>
      <c r="G39" s="36">
        <f>IFERROR(IF(EXACT($G$8,Menus!$A$4),VLOOKUP(CONCATENATE($G$7," — ",$G$8),Ajustement_2_GPSFL_ERTS,3,FALSE),0),0)</f>
        <v>0</v>
      </c>
      <c r="H39" s="104"/>
    </row>
    <row r="40" spans="1:12" ht="15" hidden="1" thickBot="1" x14ac:dyDescent="0.35">
      <c r="A40" s="206" t="s">
        <v>89</v>
      </c>
      <c r="B40" s="207"/>
      <c r="C40" s="207"/>
      <c r="D40" s="207"/>
      <c r="E40" s="207"/>
      <c r="F40" s="208"/>
      <c r="G40" s="93">
        <f>IFERROR($G$32*$G$39,0)</f>
        <v>0</v>
      </c>
      <c r="H40" s="104"/>
    </row>
    <row r="41" spans="1:12" ht="19.95" hidden="1" customHeight="1" thickBot="1" x14ac:dyDescent="0.35">
      <c r="A41" s="212" t="s">
        <v>85</v>
      </c>
      <c r="B41" s="213"/>
      <c r="C41" s="213"/>
      <c r="D41" s="213"/>
      <c r="E41" s="213"/>
      <c r="F41" s="213"/>
      <c r="G41" s="214"/>
    </row>
    <row r="42" spans="1:12" ht="19.95" hidden="1" customHeight="1" thickBot="1" x14ac:dyDescent="0.35">
      <c r="A42" s="224" t="s">
        <v>25</v>
      </c>
      <c r="B42" s="225"/>
      <c r="C42" s="225"/>
      <c r="D42" s="225"/>
      <c r="E42" s="225"/>
      <c r="F42" s="225"/>
      <c r="G42" s="226"/>
    </row>
    <row r="43" spans="1:12" ht="15" hidden="1" thickBot="1" x14ac:dyDescent="0.35">
      <c r="A43" s="209" t="s">
        <v>31</v>
      </c>
      <c r="B43" s="210"/>
      <c r="C43" s="210"/>
      <c r="D43" s="210"/>
      <c r="E43" s="210"/>
      <c r="F43" s="39" t="str">
        <f>IF(OR(EXACT(UPPER($G$7),UPPER(Menus!$A$16)),EXACT(UPPER($G$7),UPPER(Menus!$A$20))),"Transport_ERTS_TC","Transport_ERTS_Pas_TC")</f>
        <v>Transport_ERTS_Pas_TC</v>
      </c>
      <c r="G43" s="105"/>
    </row>
    <row r="44" spans="1:12" ht="15" hidden="1" thickBot="1" x14ac:dyDescent="0.35">
      <c r="A44" s="206" t="s">
        <v>39</v>
      </c>
      <c r="B44" s="207"/>
      <c r="C44" s="207"/>
      <c r="D44" s="207"/>
      <c r="E44" s="207"/>
      <c r="F44" s="208"/>
      <c r="G44" s="36">
        <f>IFERROR(VLOOKUP(CONCATENATE($G$7," — ",$G$8," — ",$G$43),Ajustement_3_Transport_Tous,3,FALSE),0)</f>
        <v>0</v>
      </c>
    </row>
    <row r="45" spans="1:12" ht="15" hidden="1" thickBot="1" x14ac:dyDescent="0.35">
      <c r="A45" s="206" t="s">
        <v>89</v>
      </c>
      <c r="B45" s="207"/>
      <c r="C45" s="207"/>
      <c r="D45" s="207"/>
      <c r="E45" s="207"/>
      <c r="F45" s="208"/>
      <c r="G45" s="95">
        <f>IFERROR($G$32*$G$44,0)</f>
        <v>0</v>
      </c>
      <c r="H45" s="104"/>
    </row>
    <row r="46" spans="1:12" ht="19.95" hidden="1" customHeight="1" thickBot="1" x14ac:dyDescent="0.35">
      <c r="A46" s="212" t="s">
        <v>86</v>
      </c>
      <c r="B46" s="213"/>
      <c r="C46" s="213"/>
      <c r="D46" s="213"/>
      <c r="E46" s="213"/>
      <c r="F46" s="213"/>
      <c r="G46" s="214"/>
    </row>
    <row r="47" spans="1:12" ht="19.95" hidden="1" customHeight="1" thickBot="1" x14ac:dyDescent="0.35">
      <c r="A47" s="215" t="s">
        <v>27</v>
      </c>
      <c r="B47" s="216"/>
      <c r="C47" s="216"/>
      <c r="D47" s="216"/>
      <c r="E47" s="216"/>
      <c r="F47" s="216"/>
      <c r="G47" s="217"/>
    </row>
    <row r="48" spans="1:12" ht="15" hidden="1" thickBot="1" x14ac:dyDescent="0.35">
      <c r="A48" s="206" t="s">
        <v>39</v>
      </c>
      <c r="B48" s="207"/>
      <c r="C48" s="207"/>
      <c r="D48" s="207"/>
      <c r="E48" s="207"/>
      <c r="F48" s="208"/>
      <c r="G48" s="36">
        <f>IFERROR(VLOOKUP(CONCATENATE($G$7," — ",$G$8),Ajustement_5_Manutention_plants_ERTS,3,FALSE),0)</f>
        <v>0</v>
      </c>
    </row>
    <row r="49" spans="1:8" ht="15" hidden="1" thickBot="1" x14ac:dyDescent="0.35">
      <c r="A49" s="206" t="s">
        <v>89</v>
      </c>
      <c r="B49" s="207"/>
      <c r="C49" s="207"/>
      <c r="D49" s="207"/>
      <c r="E49" s="207"/>
      <c r="F49" s="208"/>
      <c r="G49" s="93">
        <f>IFERROR($G$32*$G$48,0)</f>
        <v>0</v>
      </c>
      <c r="H49" s="104"/>
    </row>
    <row r="50" spans="1:8" ht="19.95" hidden="1" customHeight="1" thickBot="1" x14ac:dyDescent="0.35">
      <c r="A50" s="212" t="s">
        <v>85</v>
      </c>
      <c r="B50" s="213"/>
      <c r="C50" s="213"/>
      <c r="D50" s="213"/>
      <c r="E50" s="213"/>
      <c r="F50" s="213"/>
      <c r="G50" s="214"/>
    </row>
    <row r="51" spans="1:8" ht="19.95" hidden="1" customHeight="1" thickBot="1" x14ac:dyDescent="0.35">
      <c r="A51" s="215" t="s">
        <v>26</v>
      </c>
      <c r="B51" s="216"/>
      <c r="C51" s="216"/>
      <c r="D51" s="216"/>
      <c r="E51" s="216"/>
      <c r="F51" s="216"/>
      <c r="G51" s="217"/>
    </row>
    <row r="52" spans="1:8" ht="15" hidden="1" thickBot="1" x14ac:dyDescent="0.35">
      <c r="A52" s="209" t="s">
        <v>29</v>
      </c>
      <c r="B52" s="210"/>
      <c r="C52" s="210"/>
      <c r="D52" s="210"/>
      <c r="E52" s="210"/>
      <c r="F52" s="98" t="str">
        <f>IFERROR(IF(EXACT(UPPER($G$43),UPPER(Menus!$A$40)),"Hebergement_ERTS_TC","Hebergement_ERTS"),"Hebergement_ERTS")</f>
        <v>Hebergement_ERTS</v>
      </c>
      <c r="G52" s="38"/>
    </row>
    <row r="53" spans="1:8" ht="15" hidden="1" thickBot="1" x14ac:dyDescent="0.35">
      <c r="A53" s="248" t="s">
        <v>39</v>
      </c>
      <c r="B53" s="207"/>
      <c r="C53" s="207"/>
      <c r="D53" s="249" t="str">
        <f>IF(EXACT(UPPER($G$8),UPPER(Menus!$A$4)),IF(OR(EXACT(UPPER($G$52),UPPER(Menus!$A$7)),EXACT(UPPER($G$52),UPPER(Menus!$A$32))),"","Maximum admissible : "),"")</f>
        <v/>
      </c>
      <c r="E53" s="249"/>
      <c r="F53" s="103" t="str">
        <f>IFERROR(IF(EXACT(UPPER($G$8),UPPER(Menus!$A$4)),IF(OR(EXACT(UPPER($G$52),UPPER(Menus!$A$7)),EXACT(UPPER($G$52),UPPER(Menus!$A$32))),"",VLOOKUP(CONCATENATE($G$7," — ",$G$8," — ",$G$52),Ajustement_4_Hebergement_Tous,3,FALSE)),""),0)</f>
        <v/>
      </c>
      <c r="G53" s="102" t="s">
        <v>7</v>
      </c>
    </row>
    <row r="54" spans="1:8" ht="15" hidden="1" thickBot="1" x14ac:dyDescent="0.35">
      <c r="A54" s="206" t="s">
        <v>89</v>
      </c>
      <c r="B54" s="207"/>
      <c r="C54" s="207"/>
      <c r="D54" s="207"/>
      <c r="E54" s="207"/>
      <c r="F54" s="208"/>
      <c r="G54" s="95">
        <f>IF(EXACT(UPPER($G$52),UPPER(Menus!$A$32)),0,IF($G$53&lt;=$F$53,$G$32*$G$53,0))</f>
        <v>0</v>
      </c>
      <c r="H54" s="104"/>
    </row>
    <row r="55" spans="1:8" ht="16.2" hidden="1" thickBot="1" x14ac:dyDescent="0.35">
      <c r="A55" s="245" t="s">
        <v>187</v>
      </c>
      <c r="B55" s="246"/>
      <c r="C55" s="246"/>
      <c r="D55" s="246"/>
      <c r="E55" s="246"/>
      <c r="F55" s="246"/>
      <c r="G55" s="247"/>
      <c r="H55" s="104"/>
    </row>
    <row r="56" spans="1:8" ht="4.95" hidden="1" customHeight="1" thickBot="1" x14ac:dyDescent="0.35">
      <c r="A56" s="227"/>
      <c r="B56" s="228"/>
      <c r="C56" s="228"/>
      <c r="D56" s="228"/>
      <c r="E56" s="228"/>
      <c r="F56" s="228"/>
      <c r="G56" s="229"/>
      <c r="H56" s="104"/>
    </row>
    <row r="57" spans="1:8" ht="30" hidden="1" customHeight="1" thickBot="1" x14ac:dyDescent="0.35">
      <c r="A57" s="218" t="s">
        <v>179</v>
      </c>
      <c r="B57" s="219"/>
      <c r="C57" s="219"/>
      <c r="D57" s="219"/>
      <c r="E57" s="219"/>
      <c r="F57" s="219"/>
      <c r="G57" s="220"/>
    </row>
    <row r="58" spans="1:8" ht="34.950000000000003" hidden="1" customHeight="1" thickBot="1" x14ac:dyDescent="0.35">
      <c r="A58" s="221" t="s">
        <v>224</v>
      </c>
      <c r="B58" s="222"/>
      <c r="C58" s="222"/>
      <c r="D58" s="222"/>
      <c r="E58" s="222"/>
      <c r="F58" s="223"/>
      <c r="G58" s="92"/>
    </row>
    <row r="59" spans="1:8" ht="34.950000000000003" hidden="1" customHeight="1" thickBot="1" x14ac:dyDescent="0.35">
      <c r="A59" s="221" t="s">
        <v>223</v>
      </c>
      <c r="B59" s="222"/>
      <c r="C59" s="222"/>
      <c r="D59" s="222"/>
      <c r="E59" s="222"/>
      <c r="F59" s="223"/>
      <c r="G59" s="125"/>
    </row>
    <row r="60" spans="1:8" ht="19.95" hidden="1" customHeight="1" thickBot="1" x14ac:dyDescent="0.35">
      <c r="A60" s="212" t="s">
        <v>218</v>
      </c>
      <c r="B60" s="213"/>
      <c r="C60" s="213"/>
      <c r="D60" s="213"/>
      <c r="E60" s="213"/>
      <c r="F60" s="213"/>
      <c r="G60" s="214"/>
    </row>
    <row r="61" spans="1:8" ht="70.8" hidden="1" customHeight="1" thickBot="1" x14ac:dyDescent="0.35">
      <c r="A61" s="215" t="s">
        <v>68</v>
      </c>
      <c r="B61" s="216"/>
      <c r="C61" s="216"/>
      <c r="D61" s="216"/>
      <c r="E61" s="216"/>
      <c r="F61" s="216"/>
      <c r="G61" s="217"/>
    </row>
    <row r="62" spans="1:8" ht="15" hidden="1" thickBot="1" x14ac:dyDescent="0.35">
      <c r="A62" s="206" t="s">
        <v>39</v>
      </c>
      <c r="B62" s="207"/>
      <c r="C62" s="207"/>
      <c r="D62" s="207"/>
      <c r="E62" s="207"/>
      <c r="F62" s="208"/>
      <c r="G62" s="36">
        <f>IFERROR(IF(AND(EXACT(UPPER($G$8),UPPER(Menus!$A$4))=FALSE,EXACT(UPPER($G$6),UPPER(Menus!$A$10))),VLOOKUP(CONCATENATE(Menus!$A$21," — ",$G$8),Ajustement_1_EPIS_ERTS__125_AO,3,FALSE),0),0)</f>
        <v>0</v>
      </c>
    </row>
    <row r="63" spans="1:8" ht="15" hidden="1" thickBot="1" x14ac:dyDescent="0.35">
      <c r="A63" s="206" t="s">
        <v>89</v>
      </c>
      <c r="B63" s="207"/>
      <c r="C63" s="207"/>
      <c r="D63" s="207"/>
      <c r="E63" s="207"/>
      <c r="F63" s="208"/>
      <c r="G63" s="93">
        <f>IFERROR($G$58*$G$62,0)</f>
        <v>0</v>
      </c>
      <c r="H63" s="37"/>
    </row>
    <row r="64" spans="1:8" ht="19.95" hidden="1" customHeight="1" thickBot="1" x14ac:dyDescent="0.35">
      <c r="A64" s="212" t="s">
        <v>218</v>
      </c>
      <c r="B64" s="213"/>
      <c r="C64" s="213"/>
      <c r="D64" s="213"/>
      <c r="E64" s="213"/>
      <c r="F64" s="213"/>
      <c r="G64" s="214"/>
    </row>
    <row r="65" spans="1:9" ht="19.95" hidden="1" customHeight="1" thickBot="1" x14ac:dyDescent="0.35">
      <c r="A65" s="215" t="s">
        <v>25</v>
      </c>
      <c r="B65" s="216"/>
      <c r="C65" s="216"/>
      <c r="D65" s="216"/>
      <c r="E65" s="216"/>
      <c r="F65" s="216"/>
      <c r="G65" s="217"/>
    </row>
    <row r="66" spans="1:9" ht="15" hidden="1" thickBot="1" x14ac:dyDescent="0.35">
      <c r="A66" s="209" t="s">
        <v>31</v>
      </c>
      <c r="B66" s="210"/>
      <c r="C66" s="210"/>
      <c r="D66" s="210"/>
      <c r="E66" s="210"/>
      <c r="F66" s="211"/>
      <c r="G66" s="105"/>
    </row>
    <row r="67" spans="1:9" ht="15" hidden="1" thickBot="1" x14ac:dyDescent="0.35">
      <c r="A67" s="206" t="s">
        <v>39</v>
      </c>
      <c r="B67" s="207"/>
      <c r="C67" s="207"/>
      <c r="D67" s="207"/>
      <c r="E67" s="207"/>
      <c r="F67" s="208"/>
      <c r="G67" s="36">
        <f>IFERROR(VLOOKUP(CONCATENATE(Menus!$A$21," — ",$G$8," — ",$G$66),Ajustement_3_Transport_Tous,3,FALSE),0)</f>
        <v>0</v>
      </c>
    </row>
    <row r="68" spans="1:9" ht="15" hidden="1" thickBot="1" x14ac:dyDescent="0.35">
      <c r="A68" s="206" t="s">
        <v>89</v>
      </c>
      <c r="B68" s="207"/>
      <c r="C68" s="207"/>
      <c r="D68" s="207"/>
      <c r="E68" s="207"/>
      <c r="F68" s="208"/>
      <c r="G68" s="93">
        <f>IFERROR($G$58*$G$67,0)</f>
        <v>0</v>
      </c>
      <c r="H68" s="37"/>
    </row>
    <row r="69" spans="1:9" ht="19.95" hidden="1" customHeight="1" thickBot="1" x14ac:dyDescent="0.35">
      <c r="A69" s="212" t="s">
        <v>219</v>
      </c>
      <c r="B69" s="213"/>
      <c r="C69" s="213"/>
      <c r="D69" s="213"/>
      <c r="E69" s="213"/>
      <c r="F69" s="213"/>
      <c r="G69" s="214"/>
    </row>
    <row r="70" spans="1:9" ht="19.95" hidden="1" customHeight="1" thickBot="1" x14ac:dyDescent="0.35">
      <c r="A70" s="215" t="s">
        <v>26</v>
      </c>
      <c r="B70" s="216"/>
      <c r="C70" s="216"/>
      <c r="D70" s="216"/>
      <c r="E70" s="216"/>
      <c r="F70" s="216"/>
      <c r="G70" s="217"/>
    </row>
    <row r="71" spans="1:9" ht="15" hidden="1" thickBot="1" x14ac:dyDescent="0.35">
      <c r="A71" s="209" t="s">
        <v>29</v>
      </c>
      <c r="B71" s="210"/>
      <c r="C71" s="210"/>
      <c r="D71" s="210"/>
      <c r="E71" s="210"/>
      <c r="F71" s="39" t="str">
        <f>IFERROR(IF(EXACT($G$8,Menus!$A$3)=TRUE,"Hebergement_SANS","Hebergement_AO"),"Hebergement_AO")</f>
        <v>Hebergement_AO</v>
      </c>
      <c r="G71" s="38"/>
    </row>
    <row r="72" spans="1:9" ht="15" hidden="1" thickBot="1" x14ac:dyDescent="0.35">
      <c r="A72" s="206" t="s">
        <v>39</v>
      </c>
      <c r="B72" s="207"/>
      <c r="C72" s="207"/>
      <c r="D72" s="207"/>
      <c r="E72" s="207"/>
      <c r="F72" s="208"/>
      <c r="G72" s="30">
        <f>IFERROR(VLOOKUP(CONCATENATE(Menus!$A$21," — ",$G$8," — ",$G$71),Ajustement_4_Hebergement_Tous,3,FALSE),0)</f>
        <v>0</v>
      </c>
      <c r="I72" s="120"/>
    </row>
    <row r="73" spans="1:9" ht="15" hidden="1" thickBot="1" x14ac:dyDescent="0.35">
      <c r="A73" s="206" t="s">
        <v>89</v>
      </c>
      <c r="B73" s="207"/>
      <c r="C73" s="207"/>
      <c r="D73" s="207"/>
      <c r="E73" s="207"/>
      <c r="F73" s="208"/>
      <c r="G73" s="93">
        <f>IFERROR($G$58*$G$72,0)</f>
        <v>0</v>
      </c>
      <c r="H73" s="37"/>
    </row>
    <row r="74" spans="1:9" ht="19.95" hidden="1" customHeight="1" thickBot="1" x14ac:dyDescent="0.35">
      <c r="A74" s="212" t="s">
        <v>220</v>
      </c>
      <c r="B74" s="213"/>
      <c r="C74" s="213"/>
      <c r="D74" s="213"/>
      <c r="E74" s="213"/>
      <c r="F74" s="213"/>
      <c r="G74" s="214"/>
    </row>
    <row r="75" spans="1:9" ht="19.95" hidden="1" customHeight="1" thickBot="1" x14ac:dyDescent="0.35">
      <c r="A75" s="218" t="s">
        <v>69</v>
      </c>
      <c r="B75" s="219"/>
      <c r="C75" s="219"/>
      <c r="D75" s="219"/>
      <c r="E75" s="219"/>
      <c r="F75" s="219"/>
      <c r="G75" s="220"/>
    </row>
    <row r="76" spans="1:9" ht="15" hidden="1" thickBot="1" x14ac:dyDescent="0.35">
      <c r="A76" s="206" t="s">
        <v>39</v>
      </c>
      <c r="B76" s="207"/>
      <c r="C76" s="207"/>
      <c r="D76" s="207"/>
      <c r="E76" s="207"/>
      <c r="F76" s="208"/>
      <c r="G76" s="36">
        <f>IFERROR(IF(EXACT($G$8,Menus!$A$4),VLOOKUP(CONCATENATE(Menus!$A$21," — ",$G$8),Ajustement_6_Carburant_ERTS,3,FALSE),0),0)</f>
        <v>0</v>
      </c>
    </row>
    <row r="77" spans="1:9" ht="15" hidden="1" thickBot="1" x14ac:dyDescent="0.35">
      <c r="A77" s="206" t="s">
        <v>89</v>
      </c>
      <c r="B77" s="207"/>
      <c r="C77" s="207"/>
      <c r="D77" s="207"/>
      <c r="E77" s="207"/>
      <c r="F77" s="208"/>
      <c r="G77" s="93">
        <f>IFERROR($G$58*$G$76,0)</f>
        <v>0</v>
      </c>
      <c r="H77" s="104"/>
    </row>
    <row r="78" spans="1:9" ht="19.95" hidden="1" customHeight="1" thickBot="1" x14ac:dyDescent="0.35">
      <c r="A78" s="202" t="s">
        <v>92</v>
      </c>
      <c r="B78" s="203"/>
      <c r="C78" s="203"/>
      <c r="D78" s="203"/>
      <c r="E78" s="203"/>
      <c r="F78" s="204"/>
      <c r="G78" s="94">
        <f>IFERROR(SUM($G$58)*(1+$G$76),0)</f>
        <v>0</v>
      </c>
    </row>
    <row r="79" spans="1:9" ht="19.95" hidden="1" customHeight="1" thickBot="1" x14ac:dyDescent="0.35">
      <c r="A79" s="212" t="s">
        <v>220</v>
      </c>
      <c r="B79" s="213"/>
      <c r="C79" s="213"/>
      <c r="D79" s="213"/>
      <c r="E79" s="213"/>
      <c r="F79" s="213"/>
      <c r="G79" s="214"/>
    </row>
    <row r="80" spans="1:9" ht="40.200000000000003" hidden="1" customHeight="1" thickBot="1" x14ac:dyDescent="0.35">
      <c r="A80" s="215" t="s">
        <v>70</v>
      </c>
      <c r="B80" s="216"/>
      <c r="C80" s="216"/>
      <c r="D80" s="216"/>
      <c r="E80" s="216"/>
      <c r="F80" s="216"/>
      <c r="G80" s="217"/>
    </row>
    <row r="81" spans="1:12" ht="15" hidden="1" thickBot="1" x14ac:dyDescent="0.35">
      <c r="A81" s="206" t="s">
        <v>39</v>
      </c>
      <c r="B81" s="207"/>
      <c r="C81" s="207"/>
      <c r="D81" s="207"/>
      <c r="E81" s="207"/>
      <c r="F81" s="208"/>
      <c r="G81" s="36">
        <f>IFERROR(IF(EXACT($G$8,Menus!$A$4),VLOOKUP(CONCATENATE(Menus!$A$21," — ",$G$8),Ajustement_1_EPIS_ERTS__125_AO,3,FALSE),0),0)</f>
        <v>0</v>
      </c>
    </row>
    <row r="82" spans="1:12" ht="15" hidden="1" thickBot="1" x14ac:dyDescent="0.35">
      <c r="A82" s="206" t="s">
        <v>89</v>
      </c>
      <c r="B82" s="207"/>
      <c r="C82" s="207"/>
      <c r="D82" s="207"/>
      <c r="E82" s="207"/>
      <c r="F82" s="208"/>
      <c r="G82" s="93">
        <f>IFERROR($G$78*$G$81,0)</f>
        <v>0</v>
      </c>
      <c r="H82" s="104"/>
    </row>
    <row r="83" spans="1:12" ht="19.95" hidden="1" customHeight="1" thickBot="1" x14ac:dyDescent="0.35">
      <c r="A83" s="212" t="s">
        <v>220</v>
      </c>
      <c r="B83" s="213"/>
      <c r="C83" s="213"/>
      <c r="D83" s="213"/>
      <c r="E83" s="213"/>
      <c r="F83" s="213"/>
      <c r="G83" s="214"/>
    </row>
    <row r="84" spans="1:12" ht="19.95" hidden="1" customHeight="1" thickBot="1" x14ac:dyDescent="0.35">
      <c r="A84" s="215" t="s">
        <v>71</v>
      </c>
      <c r="B84" s="216"/>
      <c r="C84" s="216"/>
      <c r="D84" s="216"/>
      <c r="E84" s="216"/>
      <c r="F84" s="216"/>
      <c r="G84" s="217"/>
      <c r="L84" s="91"/>
    </row>
    <row r="85" spans="1:12" ht="15" hidden="1" thickBot="1" x14ac:dyDescent="0.35">
      <c r="A85" s="206" t="s">
        <v>39</v>
      </c>
      <c r="B85" s="207"/>
      <c r="C85" s="207"/>
      <c r="D85" s="207"/>
      <c r="E85" s="207"/>
      <c r="F85" s="208"/>
      <c r="G85" s="36">
        <f>IFERROR(IF(EXACT($G$8,Menus!$A$4),VLOOKUP(CONCATENATE(Menus!$A$21," — ",$G$8),Ajustement_2_GPSFL_ERTS,3,FALSE),0),0)</f>
        <v>0</v>
      </c>
      <c r="H85" s="104"/>
    </row>
    <row r="86" spans="1:12" ht="15" hidden="1" thickBot="1" x14ac:dyDescent="0.35">
      <c r="A86" s="206" t="s">
        <v>89</v>
      </c>
      <c r="B86" s="207"/>
      <c r="C86" s="207"/>
      <c r="D86" s="207"/>
      <c r="E86" s="207"/>
      <c r="F86" s="208"/>
      <c r="G86" s="93">
        <f>IFERROR($G$78*$G$85,0)</f>
        <v>0</v>
      </c>
      <c r="H86" s="104"/>
    </row>
    <row r="87" spans="1:12" ht="19.95" hidden="1" customHeight="1" thickBot="1" x14ac:dyDescent="0.35">
      <c r="A87" s="212" t="s">
        <v>220</v>
      </c>
      <c r="B87" s="213"/>
      <c r="C87" s="213"/>
      <c r="D87" s="213"/>
      <c r="E87" s="213"/>
      <c r="F87" s="213"/>
      <c r="G87" s="214"/>
    </row>
    <row r="88" spans="1:12" ht="19.95" hidden="1" customHeight="1" thickBot="1" x14ac:dyDescent="0.35">
      <c r="A88" s="215" t="s">
        <v>25</v>
      </c>
      <c r="B88" s="216"/>
      <c r="C88" s="216"/>
      <c r="D88" s="216"/>
      <c r="E88" s="216"/>
      <c r="F88" s="216"/>
      <c r="G88" s="217"/>
    </row>
    <row r="89" spans="1:12" ht="15" hidden="1" thickBot="1" x14ac:dyDescent="0.35">
      <c r="A89" s="209" t="s">
        <v>31</v>
      </c>
      <c r="B89" s="210"/>
      <c r="C89" s="210"/>
      <c r="D89" s="210"/>
      <c r="E89" s="210"/>
      <c r="F89" s="211"/>
      <c r="G89" s="105"/>
    </row>
    <row r="90" spans="1:12" ht="15" hidden="1" thickBot="1" x14ac:dyDescent="0.35">
      <c r="A90" s="206" t="s">
        <v>39</v>
      </c>
      <c r="B90" s="207"/>
      <c r="C90" s="207"/>
      <c r="D90" s="207"/>
      <c r="E90" s="207"/>
      <c r="F90" s="208"/>
      <c r="G90" s="36">
        <f>IFERROR(VLOOKUP(CONCATENATE(Menus!$A$21," — ",$G$8," — ",$G$89),Ajustement_3_Transport_Tous,3,FALSE),0)</f>
        <v>0</v>
      </c>
    </row>
    <row r="91" spans="1:12" ht="15" hidden="1" thickBot="1" x14ac:dyDescent="0.35">
      <c r="A91" s="206" t="s">
        <v>89</v>
      </c>
      <c r="B91" s="207"/>
      <c r="C91" s="207"/>
      <c r="D91" s="207"/>
      <c r="E91" s="207"/>
      <c r="F91" s="208"/>
      <c r="G91" s="95">
        <f>IFERROR($G$78*$G$90,0)</f>
        <v>0</v>
      </c>
      <c r="H91" s="104"/>
    </row>
    <row r="92" spans="1:12" ht="19.95" hidden="1" customHeight="1" thickBot="1" x14ac:dyDescent="0.35">
      <c r="A92" s="212" t="s">
        <v>220</v>
      </c>
      <c r="B92" s="213"/>
      <c r="C92" s="213"/>
      <c r="D92" s="213"/>
      <c r="E92" s="213"/>
      <c r="F92" s="213"/>
      <c r="G92" s="214"/>
    </row>
    <row r="93" spans="1:12" ht="19.95" hidden="1" customHeight="1" thickBot="1" x14ac:dyDescent="0.35">
      <c r="A93" s="215" t="s">
        <v>26</v>
      </c>
      <c r="B93" s="216"/>
      <c r="C93" s="216"/>
      <c r="D93" s="216"/>
      <c r="E93" s="216"/>
      <c r="F93" s="216"/>
      <c r="G93" s="217"/>
    </row>
    <row r="94" spans="1:12" ht="15" hidden="1" thickBot="1" x14ac:dyDescent="0.35">
      <c r="A94" s="209" t="s">
        <v>29</v>
      </c>
      <c r="B94" s="210"/>
      <c r="C94" s="210"/>
      <c r="D94" s="210"/>
      <c r="E94" s="210"/>
      <c r="F94" s="211"/>
      <c r="G94" s="38"/>
    </row>
    <row r="95" spans="1:12" ht="15" hidden="1" thickBot="1" x14ac:dyDescent="0.35">
      <c r="A95" s="248" t="s">
        <v>39</v>
      </c>
      <c r="B95" s="207"/>
      <c r="C95" s="207"/>
      <c r="D95" s="249" t="str">
        <f>IF(EXACT(UPPER($G$8),UPPER(Menus!$A$4)),IF(OR(EXACT(UPPER($G$94),UPPER(Menus!$A$7)),EXACT(UPPER($G$94),UPPER(Menus!$A$32))),"","Maximum admissible : "),"")</f>
        <v/>
      </c>
      <c r="E95" s="249"/>
      <c r="F95" s="103" t="str">
        <f>IFERROR(IF(EXACT(UPPER($G$8),UPPER(Menus!$A$4)),IF(OR(EXACT(UPPER($G$94),UPPER(Menus!$A$7)),EXACT(UPPER($G$94),UPPER(Menus!$A$32))),"",VLOOKUP(CONCATENATE(Menus!$A$21," — ",$G$8," — ",$G$94),Ajustement_4_Hebergement_Tous,3,FALSE)),""),0)</f>
        <v/>
      </c>
      <c r="G95" s="102" t="s">
        <v>7</v>
      </c>
    </row>
    <row r="96" spans="1:12" ht="15" hidden="1" thickBot="1" x14ac:dyDescent="0.35">
      <c r="A96" s="206" t="s">
        <v>89</v>
      </c>
      <c r="B96" s="207"/>
      <c r="C96" s="207"/>
      <c r="D96" s="207"/>
      <c r="E96" s="207"/>
      <c r="F96" s="208"/>
      <c r="G96" s="95">
        <f>IF(EXACT(UPPER($G$94),UPPER(Menus!$A$32)),0,IF($G$95&lt;=$F$95,$G$78*$G$95,0))</f>
        <v>0</v>
      </c>
      <c r="H96" s="104"/>
    </row>
    <row r="97" spans="1:11" ht="19.95" hidden="1" customHeight="1" thickBot="1" x14ac:dyDescent="0.35">
      <c r="A97" s="212" t="s">
        <v>221</v>
      </c>
      <c r="B97" s="213"/>
      <c r="C97" s="213"/>
      <c r="D97" s="213"/>
      <c r="E97" s="213"/>
      <c r="F97" s="213"/>
      <c r="G97" s="214"/>
    </row>
    <row r="98" spans="1:11" ht="19.95" hidden="1" customHeight="1" thickBot="1" x14ac:dyDescent="0.35">
      <c r="A98" s="267" t="s">
        <v>49</v>
      </c>
      <c r="B98" s="267"/>
      <c r="C98" s="267"/>
      <c r="D98" s="267"/>
      <c r="E98" s="267"/>
      <c r="F98" s="267"/>
      <c r="G98" s="267"/>
      <c r="I98" s="121"/>
    </row>
    <row r="99" spans="1:11" ht="25.05" hidden="1" customHeight="1" thickBot="1" x14ac:dyDescent="0.35">
      <c r="A99" s="202" t="s">
        <v>173</v>
      </c>
      <c r="B99" s="203"/>
      <c r="C99" s="203"/>
      <c r="D99" s="203"/>
      <c r="E99" s="203"/>
      <c r="F99" s="204"/>
      <c r="G99" s="96">
        <f>IFERROR(IF(OR(ISBLANK($G$20),ISBLANK($G$25),EXACT(UPPER($G$20),UPPER(Menus!$A$7)),IF(EXACT(UPPER($G$8),UPPER(Menus!$A$2)),EXACT(UPPER($G$25),UPPER(Menus!$A$7))))=TRUE,0,ROUND(SUM($G$13*$G$16,$G$13*$G$21,$G$13*$G$26),2)),0)</f>
        <v>0</v>
      </c>
      <c r="H99" s="37"/>
      <c r="I99" s="119"/>
      <c r="K99" s="122"/>
    </row>
    <row r="100" spans="1:11" ht="25.05" hidden="1" customHeight="1" thickBot="1" x14ac:dyDescent="0.35">
      <c r="A100" s="202" t="s">
        <v>178</v>
      </c>
      <c r="B100" s="203"/>
      <c r="C100" s="203"/>
      <c r="D100" s="203"/>
      <c r="E100" s="203"/>
      <c r="F100" s="204"/>
      <c r="G100" s="96">
        <f>IFERROR(IF(OR(EXACT(UPPER($G$8),UPPER(Menus!$A$2)),EXACT(UPPER($G$8),UPPER(Menus!$A$3))),IF(OR(ISBLANK($G$66),EXACT(UPPER($G$66),UPPER(Menus!$A$7)))=TRUE,0,ROUND(SUM($G$58*$G$62,$G$58*$G$67,$G$58*$G$72),2)),0),0)</f>
        <v>0</v>
      </c>
      <c r="H100" s="37"/>
      <c r="I100" s="119"/>
    </row>
    <row r="101" spans="1:11" ht="25.05" hidden="1" customHeight="1" thickBot="1" x14ac:dyDescent="0.35">
      <c r="A101" s="205" t="s">
        <v>88</v>
      </c>
      <c r="B101" s="203"/>
      <c r="C101" s="203"/>
      <c r="D101" s="203"/>
      <c r="E101" s="203"/>
      <c r="F101" s="204"/>
      <c r="G101" s="53">
        <f>IFERROR(ROUND(SUM($G$12*$G$99,$G$59*$G$100),2),0)</f>
        <v>0</v>
      </c>
      <c r="H101" s="115"/>
    </row>
    <row r="102" spans="1:11" ht="19.95" hidden="1" customHeight="1" thickBot="1" x14ac:dyDescent="0.35">
      <c r="A102" s="212" t="s">
        <v>222</v>
      </c>
      <c r="B102" s="213"/>
      <c r="C102" s="213"/>
      <c r="D102" s="213"/>
      <c r="E102" s="213"/>
      <c r="F102" s="213"/>
      <c r="G102" s="214"/>
    </row>
    <row r="103" spans="1:11" ht="19.95" hidden="1" customHeight="1" thickBot="1" x14ac:dyDescent="0.35">
      <c r="A103" s="267" t="s">
        <v>49</v>
      </c>
      <c r="B103" s="267"/>
      <c r="C103" s="267"/>
      <c r="D103" s="267"/>
      <c r="E103" s="267"/>
      <c r="F103" s="267"/>
      <c r="G103" s="267"/>
    </row>
    <row r="104" spans="1:11" ht="39.6" hidden="1" customHeight="1" thickBot="1" x14ac:dyDescent="0.35">
      <c r="A104" s="202" t="s">
        <v>159</v>
      </c>
      <c r="B104" s="203"/>
      <c r="C104" s="203"/>
      <c r="D104" s="203"/>
      <c r="E104" s="203"/>
      <c r="F104" s="204"/>
      <c r="G104" s="96">
        <f>IFERROR(IF(EXACT(UPPER($G$8),UPPER(Menus!$A$4)),IF(OR(ISBLANK($G$43),ISBLANK($G$52),EXACT(UPPER($G$43),UPPER(Menus!$A$7)),EXACT(UPPER($G$52),UPPER(Menus!$A$7)),AND(EXACT(UPPER($G$52),UPPER(Hebergement_ERTS_TC)),$G$53&gt;0),$G$53&gt;$F$53)=TRUE,0,ROUND(SUM(($G$32-$G$13),$G$32*$G$35,$G$32*$G$39,$G$32*$G$44,$G$32*$G$48,$G$32*$G$53),2)),0),0)</f>
        <v>0</v>
      </c>
      <c r="H104" s="124"/>
    </row>
    <row r="105" spans="1:11" ht="51.6" hidden="1" customHeight="1" thickBot="1" x14ac:dyDescent="0.35">
      <c r="A105" s="202" t="s">
        <v>180</v>
      </c>
      <c r="B105" s="203"/>
      <c r="C105" s="203"/>
      <c r="D105" s="203"/>
      <c r="E105" s="203"/>
      <c r="F105" s="204"/>
      <c r="G105" s="96">
        <f>IFERROR(IF(EXACT(UPPER($G$8),UPPER(Menus!$A$4)),IF(OR(ISBLANK($G$89),ISBLANK($G$94),EXACT(UPPER($G$89),UPPER(Menus!$A$7)),EXACT(UPPER($G$94),UPPER(Menus!$A$7)),AND(EXACT(UPPER($G$94),UPPER(Hebergement_ERTS_TC)),$G$95&gt;0),$G$95&gt;$F$95)=TRUE,0,ROUND(SUM(($G$78-$G$58),$G$78*$G$81,$G$78*$G$85,$G$78*$G$90,$G$78*$G$95),2)),0),0)</f>
        <v>0</v>
      </c>
      <c r="H105" s="124"/>
    </row>
    <row r="106" spans="1:11" ht="25.05" hidden="1" customHeight="1" thickBot="1" x14ac:dyDescent="0.35">
      <c r="A106" s="205" t="s">
        <v>88</v>
      </c>
      <c r="B106" s="203"/>
      <c r="C106" s="203"/>
      <c r="D106" s="203"/>
      <c r="E106" s="203"/>
      <c r="F106" s="204"/>
      <c r="G106" s="53">
        <f>IFERROR(ROUND(SUM($G$12*$G$104,$G$59*$G$105),2),0)</f>
        <v>0</v>
      </c>
      <c r="H106" s="124"/>
    </row>
    <row r="107" spans="1:11" ht="3" hidden="1" customHeight="1" thickBot="1" x14ac:dyDescent="0.35">
      <c r="A107" s="271"/>
      <c r="B107" s="272"/>
      <c r="C107" s="272"/>
      <c r="D107" s="272"/>
      <c r="E107" s="272"/>
      <c r="F107" s="272"/>
      <c r="G107" s="273"/>
    </row>
    <row r="108" spans="1:11" ht="19.95" hidden="1" customHeight="1" thickBot="1" x14ac:dyDescent="0.35">
      <c r="A108" s="274" t="s">
        <v>72</v>
      </c>
      <c r="B108" s="275"/>
      <c r="C108" s="275"/>
      <c r="D108" s="275"/>
      <c r="E108" s="275"/>
      <c r="F108" s="275"/>
      <c r="G108" s="276"/>
    </row>
    <row r="109" spans="1:11" ht="75" hidden="1" customHeight="1" thickBot="1" x14ac:dyDescent="0.35">
      <c r="A109" s="230"/>
      <c r="B109" s="231"/>
      <c r="C109" s="231"/>
      <c r="D109" s="231"/>
      <c r="E109" s="231"/>
      <c r="F109" s="231"/>
      <c r="G109" s="232"/>
    </row>
    <row r="110" spans="1:11" ht="31.2" hidden="1" customHeight="1" thickBot="1" x14ac:dyDescent="0.35">
      <c r="A110" s="233" t="s">
        <v>73</v>
      </c>
      <c r="B110" s="234"/>
      <c r="C110" s="234"/>
      <c r="D110" s="234"/>
      <c r="E110" s="234"/>
      <c r="F110" s="234"/>
      <c r="G110" s="235"/>
    </row>
    <row r="111" spans="1:11" ht="14.4" hidden="1" customHeight="1" x14ac:dyDescent="0.3">
      <c r="A111" s="236"/>
      <c r="B111" s="237"/>
      <c r="C111" s="237"/>
      <c r="D111" s="237"/>
      <c r="E111" s="237"/>
      <c r="F111" s="237"/>
      <c r="G111" s="242"/>
    </row>
    <row r="112" spans="1:11" ht="14.4" hidden="1" customHeight="1" x14ac:dyDescent="0.3">
      <c r="A112" s="238"/>
      <c r="B112" s="239"/>
      <c r="C112" s="239"/>
      <c r="D112" s="239"/>
      <c r="E112" s="239"/>
      <c r="F112" s="239"/>
      <c r="G112" s="243"/>
    </row>
    <row r="113" spans="1:7" ht="14.4" hidden="1" customHeight="1" thickBot="1" x14ac:dyDescent="0.35">
      <c r="A113" s="240"/>
      <c r="B113" s="241"/>
      <c r="C113" s="241"/>
      <c r="D113" s="241"/>
      <c r="E113" s="241"/>
      <c r="F113" s="241"/>
      <c r="G113" s="244"/>
    </row>
    <row r="114" spans="1:7" ht="15" hidden="1" thickBot="1" x14ac:dyDescent="0.35">
      <c r="A114" s="257" t="s">
        <v>74</v>
      </c>
      <c r="B114" s="258"/>
      <c r="C114" s="258"/>
      <c r="D114" s="258"/>
      <c r="E114" s="258"/>
      <c r="F114" s="258"/>
      <c r="G114" s="89" t="s">
        <v>75</v>
      </c>
    </row>
    <row r="115" spans="1:7" ht="21" hidden="1" customHeight="1" x14ac:dyDescent="0.3">
      <c r="A115" s="259"/>
      <c r="B115" s="260"/>
      <c r="C115" s="260"/>
      <c r="D115" s="260"/>
      <c r="E115" s="260"/>
      <c r="F115" s="261"/>
      <c r="G115" s="265">
        <f ca="1">TODAY()</f>
        <v>43993</v>
      </c>
    </row>
    <row r="116" spans="1:7" ht="21" hidden="1" customHeight="1" thickBot="1" x14ac:dyDescent="0.35">
      <c r="A116" s="262"/>
      <c r="B116" s="263"/>
      <c r="C116" s="263"/>
      <c r="D116" s="263"/>
      <c r="E116" s="263"/>
      <c r="F116" s="264"/>
      <c r="G116" s="266"/>
    </row>
    <row r="117" spans="1:7" ht="15" hidden="1" thickBot="1" x14ac:dyDescent="0.35">
      <c r="A117" s="268" t="s">
        <v>76</v>
      </c>
      <c r="B117" s="269"/>
      <c r="C117" s="269"/>
      <c r="D117" s="269"/>
      <c r="E117" s="269"/>
      <c r="F117" s="270"/>
      <c r="G117" s="90" t="s">
        <v>77</v>
      </c>
    </row>
    <row r="118" spans="1:7" hidden="1" x14ac:dyDescent="0.3"/>
    <row r="119" spans="1:7" ht="15" hidden="1" thickBot="1" x14ac:dyDescent="0.35"/>
    <row r="120" spans="1:7" ht="18.600000000000001" hidden="1" thickBot="1" x14ac:dyDescent="0.35">
      <c r="A120" s="254" t="s">
        <v>55</v>
      </c>
      <c r="B120" s="255"/>
      <c r="C120" s="255"/>
      <c r="D120" s="255"/>
      <c r="E120" s="256"/>
    </row>
    <row r="121" spans="1:7" ht="18" hidden="1" x14ac:dyDescent="0.3">
      <c r="A121" s="59"/>
      <c r="B121" s="60"/>
      <c r="C121" s="60"/>
      <c r="D121" s="60"/>
      <c r="E121" s="61"/>
    </row>
    <row r="122" spans="1:7" ht="15.6" hidden="1" x14ac:dyDescent="0.3">
      <c r="A122" s="62"/>
      <c r="B122" s="54"/>
      <c r="C122" s="56"/>
      <c r="D122" s="56"/>
      <c r="E122" s="57"/>
    </row>
    <row r="123" spans="1:7" ht="31.2" hidden="1" customHeight="1" x14ac:dyDescent="0.3">
      <c r="A123" s="55"/>
      <c r="B123" s="116" t="s">
        <v>11</v>
      </c>
      <c r="C123" s="252" t="str">
        <f>IF($G$5&lt;&gt;"",$G$5,"")</f>
        <v/>
      </c>
      <c r="D123" s="252"/>
      <c r="E123" s="253"/>
    </row>
    <row r="124" spans="1:7" ht="15.6" hidden="1" customHeight="1" x14ac:dyDescent="0.3">
      <c r="A124" s="58"/>
      <c r="B124" s="116" t="s">
        <v>172</v>
      </c>
      <c r="C124" s="250" t="str">
        <f>IF($G$6&lt;&gt;"",$G$6,"")</f>
        <v>Inscrire une valeur</v>
      </c>
      <c r="D124" s="250"/>
      <c r="E124" s="251"/>
    </row>
    <row r="125" spans="1:7" ht="15.6" hidden="1" customHeight="1" x14ac:dyDescent="0.3">
      <c r="A125" s="40"/>
      <c r="B125" s="41" t="s">
        <v>56</v>
      </c>
      <c r="C125" s="108"/>
      <c r="D125" s="108"/>
      <c r="E125" s="109"/>
    </row>
    <row r="126" spans="1:7" ht="15.6" hidden="1" x14ac:dyDescent="0.3">
      <c r="A126" s="40"/>
      <c r="B126" s="41" t="s">
        <v>57</v>
      </c>
      <c r="C126" s="108"/>
      <c r="D126" s="108"/>
      <c r="E126" s="109"/>
    </row>
    <row r="127" spans="1:7" ht="15.6" hidden="1" x14ac:dyDescent="0.3">
      <c r="A127" s="40"/>
      <c r="B127" s="41" t="s">
        <v>58</v>
      </c>
      <c r="C127" s="108"/>
      <c r="D127" s="108"/>
      <c r="E127" s="109"/>
    </row>
    <row r="128" spans="1:7" ht="15.6" hidden="1" x14ac:dyDescent="0.3">
      <c r="A128" s="40"/>
      <c r="B128" s="41" t="s">
        <v>59</v>
      </c>
      <c r="C128" s="108"/>
      <c r="D128" s="108"/>
      <c r="E128" s="109"/>
    </row>
    <row r="129" spans="1:5" ht="15.6" hidden="1" x14ac:dyDescent="0.3">
      <c r="A129" s="40"/>
      <c r="B129" s="41" t="s">
        <v>60</v>
      </c>
      <c r="C129" s="108"/>
      <c r="D129" s="108"/>
      <c r="E129" s="109"/>
    </row>
    <row r="130" spans="1:5" ht="15.6" hidden="1" x14ac:dyDescent="0.3">
      <c r="A130" s="40"/>
      <c r="B130" s="41" t="s">
        <v>61</v>
      </c>
      <c r="C130" s="108"/>
      <c r="D130" s="108"/>
      <c r="E130" s="109"/>
    </row>
    <row r="131" spans="1:5" ht="15.6" hidden="1" customHeight="1" x14ac:dyDescent="0.3">
      <c r="A131" s="40"/>
      <c r="B131" s="41" t="s">
        <v>94</v>
      </c>
      <c r="C131" s="42" t="str">
        <f>IF(OR(ISBLANK($G$7)=TRUE,EXACT(UPPER($G$7),UPPER(Inscrire_une_valeur))),"",CONCATENATE($G$7,IF(EXACT(UPPER($G$6),UPPER(Menus!$A$10))," - Avec vérification"," - Sans vérification")))</f>
        <v/>
      </c>
      <c r="D131" s="42"/>
      <c r="E131" s="43"/>
    </row>
    <row r="132" spans="1:5" ht="15.6" hidden="1" x14ac:dyDescent="0.3">
      <c r="A132" s="40"/>
      <c r="B132" s="41" t="s">
        <v>93</v>
      </c>
      <c r="C132" s="42" t="str">
        <f>IF(OR(ISBLANK($G$8)=TRUE,EXACT(UPPER($G$8),UPPER(Inscrire_une_valeur))),"",$G$8)</f>
        <v/>
      </c>
      <c r="D132" s="42"/>
      <c r="E132" s="43"/>
    </row>
    <row r="133" spans="1:5" ht="15.6" hidden="1" x14ac:dyDescent="0.3">
      <c r="A133" s="40"/>
      <c r="B133" s="41" t="s">
        <v>62</v>
      </c>
      <c r="C133" s="108"/>
      <c r="D133" s="108"/>
      <c r="E133" s="109"/>
    </row>
    <row r="134" spans="1:5" ht="15.6" hidden="1" x14ac:dyDescent="0.3">
      <c r="A134" s="40"/>
      <c r="B134" s="41" t="s">
        <v>63</v>
      </c>
      <c r="C134" s="108"/>
      <c r="D134" s="108"/>
      <c r="E134" s="109"/>
    </row>
    <row r="135" spans="1:5" ht="15.6" hidden="1" x14ac:dyDescent="0.3">
      <c r="A135" s="40"/>
      <c r="B135" s="41" t="s">
        <v>64</v>
      </c>
      <c r="C135" s="108"/>
      <c r="D135" s="110"/>
      <c r="E135" s="109"/>
    </row>
    <row r="136" spans="1:5" ht="15.6" hidden="1" x14ac:dyDescent="0.3">
      <c r="A136" s="40"/>
      <c r="B136" s="41" t="s">
        <v>65</v>
      </c>
      <c r="C136" s="108"/>
      <c r="D136" s="108"/>
      <c r="E136" s="109"/>
    </row>
    <row r="137" spans="1:5" ht="15.6" hidden="1" x14ac:dyDescent="0.3">
      <c r="A137" s="40"/>
      <c r="B137" s="41" t="s">
        <v>66</v>
      </c>
      <c r="C137" s="108"/>
      <c r="D137" s="108"/>
      <c r="E137" s="109"/>
    </row>
    <row r="138" spans="1:5" ht="15.6" hidden="1" x14ac:dyDescent="0.3">
      <c r="A138" s="40"/>
      <c r="B138" s="44"/>
      <c r="C138" s="108"/>
      <c r="D138" s="108"/>
      <c r="E138" s="109"/>
    </row>
    <row r="139" spans="1:5" ht="15.6" hidden="1" x14ac:dyDescent="0.3">
      <c r="A139" s="40"/>
      <c r="B139" s="44"/>
      <c r="C139" s="108"/>
      <c r="D139" s="108"/>
      <c r="E139" s="109"/>
    </row>
    <row r="140" spans="1:5" ht="15.6" hidden="1" x14ac:dyDescent="0.3">
      <c r="A140" s="45"/>
      <c r="B140" s="46"/>
      <c r="C140" s="111"/>
      <c r="D140" s="111"/>
      <c r="E140" s="112"/>
    </row>
    <row r="141" spans="1:5" ht="15.6" hidden="1" x14ac:dyDescent="0.3">
      <c r="A141" s="47"/>
      <c r="B141" s="48"/>
      <c r="C141" s="108"/>
      <c r="D141" s="108"/>
      <c r="E141" s="109"/>
    </row>
    <row r="142" spans="1:5" ht="15.6" hidden="1" x14ac:dyDescent="0.3">
      <c r="A142" s="49"/>
      <c r="B142" s="50"/>
      <c r="C142" s="108"/>
      <c r="D142" s="108"/>
      <c r="E142" s="109"/>
    </row>
    <row r="143" spans="1:5" ht="16.2" hidden="1" thickBot="1" x14ac:dyDescent="0.35">
      <c r="A143" s="51"/>
      <c r="B143" s="52"/>
      <c r="C143" s="113"/>
      <c r="D143" s="113"/>
      <c r="E143" s="114"/>
    </row>
  </sheetData>
  <sheetProtection algorithmName="SHA-512" hashValue="uUIftISin3fYiZKTL3oKPxPnUPboTxCHJgY5TR0m7P6G+91+fzAKvr4IaEsg1LnEVAQ19bdjVpuO6/1qiQf5Cw==" saltValue="C3PdOgFX1W8TAktNdsiOrQ==" spinCount="100000" sheet="1" objects="1" scenarios="1" formatRows="0" selectLockedCells="1"/>
  <mergeCells count="121">
    <mergeCell ref="A8:E8"/>
    <mergeCell ref="A9:G9"/>
    <mergeCell ref="A10:F10"/>
    <mergeCell ref="A11:F11"/>
    <mergeCell ref="A23:G23"/>
    <mergeCell ref="A24:G24"/>
    <mergeCell ref="A26:F26"/>
    <mergeCell ref="A2:G2"/>
    <mergeCell ref="A1:G1"/>
    <mergeCell ref="A4:G4"/>
    <mergeCell ref="A5:F5"/>
    <mergeCell ref="A6:F6"/>
    <mergeCell ref="A3:F3"/>
    <mergeCell ref="A14:G14"/>
    <mergeCell ref="A15:G15"/>
    <mergeCell ref="A16:F16"/>
    <mergeCell ref="A17:F17"/>
    <mergeCell ref="A18:G18"/>
    <mergeCell ref="A19:G19"/>
    <mergeCell ref="A21:F21"/>
    <mergeCell ref="A22:F22"/>
    <mergeCell ref="A13:F13"/>
    <mergeCell ref="A7:E7"/>
    <mergeCell ref="A29:G29"/>
    <mergeCell ref="A30:F30"/>
    <mergeCell ref="A28:G28"/>
    <mergeCell ref="A31:F31"/>
    <mergeCell ref="A12:F12"/>
    <mergeCell ref="A25:E25"/>
    <mergeCell ref="A20:F20"/>
    <mergeCell ref="A27:F27"/>
    <mergeCell ref="D53:E53"/>
    <mergeCell ref="A48:F48"/>
    <mergeCell ref="A45:F45"/>
    <mergeCell ref="A33:G33"/>
    <mergeCell ref="A37:G37"/>
    <mergeCell ref="A52:E52"/>
    <mergeCell ref="A32:F32"/>
    <mergeCell ref="A41:G41"/>
    <mergeCell ref="A43:E43"/>
    <mergeCell ref="A34:G34"/>
    <mergeCell ref="A35:F35"/>
    <mergeCell ref="A44:F44"/>
    <mergeCell ref="C124:E124"/>
    <mergeCell ref="C123:E123"/>
    <mergeCell ref="A120:E120"/>
    <mergeCell ref="A106:F106"/>
    <mergeCell ref="A50:G50"/>
    <mergeCell ref="A63:F63"/>
    <mergeCell ref="A59:F59"/>
    <mergeCell ref="A114:F114"/>
    <mergeCell ref="A115:F116"/>
    <mergeCell ref="G115:G116"/>
    <mergeCell ref="A97:G97"/>
    <mergeCell ref="A98:G98"/>
    <mergeCell ref="A99:F99"/>
    <mergeCell ref="A102:G102"/>
    <mergeCell ref="A103:G103"/>
    <mergeCell ref="A51:G51"/>
    <mergeCell ref="A53:C53"/>
    <mergeCell ref="A75:G75"/>
    <mergeCell ref="A76:F76"/>
    <mergeCell ref="A77:F77"/>
    <mergeCell ref="A69:G69"/>
    <mergeCell ref="A117:F117"/>
    <mergeCell ref="A107:G107"/>
    <mergeCell ref="A108:G108"/>
    <mergeCell ref="A109:G109"/>
    <mergeCell ref="A110:G110"/>
    <mergeCell ref="A111:F113"/>
    <mergeCell ref="G111:G113"/>
    <mergeCell ref="A46:G46"/>
    <mergeCell ref="A49:F49"/>
    <mergeCell ref="A78:F78"/>
    <mergeCell ref="A79:G79"/>
    <mergeCell ref="A80:G80"/>
    <mergeCell ref="A54:F54"/>
    <mergeCell ref="A81:F81"/>
    <mergeCell ref="A55:G55"/>
    <mergeCell ref="A74:G74"/>
    <mergeCell ref="A105:F105"/>
    <mergeCell ref="A95:C95"/>
    <mergeCell ref="D95:E95"/>
    <mergeCell ref="A96:F96"/>
    <mergeCell ref="A83:G83"/>
    <mergeCell ref="A84:G84"/>
    <mergeCell ref="A92:G92"/>
    <mergeCell ref="A93:G93"/>
    <mergeCell ref="A60:G60"/>
    <mergeCell ref="A61:G61"/>
    <mergeCell ref="A62:F62"/>
    <mergeCell ref="A57:G57"/>
    <mergeCell ref="A58:F58"/>
    <mergeCell ref="A47:G47"/>
    <mergeCell ref="A38:G38"/>
    <mergeCell ref="A39:F39"/>
    <mergeCell ref="A42:G42"/>
    <mergeCell ref="A36:F36"/>
    <mergeCell ref="A40:F40"/>
    <mergeCell ref="A56:G56"/>
    <mergeCell ref="A64:G64"/>
    <mergeCell ref="A65:G65"/>
    <mergeCell ref="A94:F94"/>
    <mergeCell ref="A88:G88"/>
    <mergeCell ref="A90:F90"/>
    <mergeCell ref="A91:F91"/>
    <mergeCell ref="A85:F85"/>
    <mergeCell ref="A86:F86"/>
    <mergeCell ref="A87:G87"/>
    <mergeCell ref="A89:F89"/>
    <mergeCell ref="A70:G70"/>
    <mergeCell ref="A71:E71"/>
    <mergeCell ref="A104:F104"/>
    <mergeCell ref="A101:F101"/>
    <mergeCell ref="A82:F82"/>
    <mergeCell ref="A100:F100"/>
    <mergeCell ref="A66:F66"/>
    <mergeCell ref="A67:F67"/>
    <mergeCell ref="A68:F68"/>
    <mergeCell ref="A72:F72"/>
    <mergeCell ref="A73:F73"/>
  </mergeCells>
  <conditionalFormatting sqref="D53:F53">
    <cfRule type="expression" dxfId="3" priority="4">
      <formula>$G$53&gt;$F$53</formula>
    </cfRule>
  </conditionalFormatting>
  <conditionalFormatting sqref="D95:F95">
    <cfRule type="expression" dxfId="2" priority="2">
      <formula>$G$95&gt;$F$95</formula>
    </cfRule>
  </conditionalFormatting>
  <dataValidations xWindow="1361" yWindow="757" count="18">
    <dataValidation type="list" allowBlank="1" showInputMessage="1" showErrorMessage="1" errorTitle="Validation « Mode attribution »" error="La valeur inscrite ne correspond pas aux valeurs pré-établies" sqref="G8">
      <formula1>INDIRECT($F$8)</formula1>
    </dataValidation>
    <dataValidation type="list" allowBlank="1" showInputMessage="1" showErrorMessage="1" errorTitle="Validation « Famille ou type »" error="La valeur inscrite ne correspond pas aux valeurs pré-établies" sqref="G7">
      <formula1>INDIRECT($F$7)</formula1>
    </dataValidation>
    <dataValidation type="custom" allowBlank="1" showInputMessage="1" showErrorMessage="1" errorTitle="Validation « Taux base »" error="La valeur inscrite doit être numérique, positive et avoir un maximum de deux décimales" sqref="G10">
      <formula1>AND((ROUND(G10,2)=G10),G10&gt;=0,G10&lt;=9999)</formula1>
    </dataValidation>
    <dataValidation type="list" allowBlank="1" showInputMessage="1" showErrorMessage="1" errorTitle="Validation « Transport »" error="La valeur inscrite ne correspond pas aux valeurs pré-établies" sqref="G43">
      <formula1>INDIRECT($F$43)</formula1>
    </dataValidation>
    <dataValidation type="custom" allowBlank="1" showInputMessage="1" showErrorMessage="1" errorTitle="Validation « Nombre unités »" error="La valeur inscrite doit être numérique, positive et avoir un maximum de trois décimales" sqref="G12">
      <formula1>AND((ROUND(G12,3)=G12),G12&gt;=0,G12&lt;=9999)</formula1>
    </dataValidation>
    <dataValidation type="list" allowBlank="1" showInputMessage="1" showErrorMessage="1" errorTitle="Validation « Hébergement »" sqref="G52">
      <formula1>INDIRECT($F$52)</formula1>
    </dataValidation>
    <dataValidation type="list" allowBlank="1" showInputMessage="1" showErrorMessage="1" errorTitle="Validation « Transport »" error="La valeur inscrite ne correspond pas aux valeurs pré-établies" sqref="G20 G66">
      <formula1>Transport_AO</formula1>
    </dataValidation>
    <dataValidation type="list" allowBlank="1" showInputMessage="1" showErrorMessage="1" errorTitle="Validation « Hébergement »" error="La valeur inscrite ne correspond pas aux valeurs pré-établies" sqref="G25">
      <formula1>INDIRECT($F$25)</formula1>
    </dataValidation>
    <dataValidation type="custom" allowBlank="1" showInputMessage="1" showErrorMessage="1" errorTitle="Validation « Taux majorations »" error="La valeur inscrite doit être numérique, positive et avoir un maximum de deux décimales" sqref="G11">
      <formula1>AND((ROUND(G11,2)=G11),G11&gt;=0,G11&lt;=9999)</formula1>
    </dataValidation>
    <dataValidation allowBlank="1" showInputMessage="1" showErrorMessage="1" promptTitle="Information" prompt="La date du jour est inscrite. Il est toutefois possible de modifier la valeur." sqref="G115:G116"/>
    <dataValidation type="custom" allowBlank="1" showInputMessage="1" showErrorMessage="1" errorTitle="Validation  « % hébergement »" error="La valeur insccrite doit être numérique, positive, avoir un maximum de deux décimales et être ≥ 0 et ≤ au maximum admissible inscrit à F53." sqref="G53">
      <formula1>AND((ROUND(G53,4)=G53),G53&gt;=0,G53&lt;=F53)</formula1>
    </dataValidation>
    <dataValidation type="list" allowBlank="1" showInputMessage="1" showErrorMessage="1" errorTitle="Validation « Hébergement »" error="La valeur inscrite ne correspond pas aux valeurs pré-établies" sqref="G71">
      <formula1>INDIRECT($F$71)</formula1>
    </dataValidation>
    <dataValidation type="list" allowBlank="1" showInputMessage="1" showErrorMessage="1" errorTitle="Validation « Transport »" error="La valeur inscrite ne correspond pas aux valeurs pré-établies" sqref="G89">
      <formula1>Transport_ERTS_Pas_TC</formula1>
    </dataValidation>
    <dataValidation type="list" allowBlank="1" showInputMessage="1" showErrorMessage="1" errorTitle="Validation « Hébergement »" sqref="G94">
      <formula1>Hebergement_ERTS</formula1>
    </dataValidation>
    <dataValidation type="custom" allowBlank="1" showInputMessage="1" showErrorMessage="1" errorTitle="Validation  « % hébergement »" error="La valeur insccrite doit être numérique, positive, avoir un maximum de deux décimales et être ≥ 0 et ≤ au maximum admissible inscrit à F95." sqref="G95">
      <formula1>AND((ROUND(G95,4)=G95),G95&gt;=0,G95&lt;=F95)</formula1>
    </dataValidation>
    <dataValidation type="custom" allowBlank="1" showInputMessage="1" showErrorMessage="1" errorTitle="Validation « Taux vérification »" error="La valeur inscrite doit être numérique, positive et avoir un maximum de deux décimales" sqref="G58">
      <formula1>AND((ROUND(G58,2)=G58),G58&gt;=0,G58&lt;=9999)</formula1>
    </dataValidation>
    <dataValidation type="custom" allowBlank="1" showInputMessage="1" showErrorMessage="1" errorTitle="Validation « Nombre unités »" error="La valeur inscrite doit être numérique, positive et avoir un maximum de trois décimales" sqref="G59">
      <formula1>AND((ROUND(G59,3)=G59),G59&gt;=0,G59&lt;=9999)</formula1>
    </dataValidation>
    <dataValidation type="list" allowBlank="1" showInputMessage="1" showErrorMessage="1" errorTitle="Validation « Question »" error="La valeur inscrite ne correspond pas aux valeurs pré-établies" sqref="G6">
      <formula1>Question</formula1>
    </dataValidation>
  </dataValidations>
  <pageMargins left="0.31496062992125984" right="0.31496062992125984" top="0.55118110236220474" bottom="0.55118110236220474" header="0.31496062992125984" footer="0.31496062992125984"/>
  <pageSetup paperSize="5" scale="69" fitToHeight="0" orientation="portrait" r:id="rId1"/>
  <headerFooter>
    <oddHeader>&amp;CVersion 2 : 2020-06-11</oddHeader>
    <oddFooter>&amp;L&amp;A&amp;C&amp;"-,Gras"&amp;KFF0000Ce document comporte &amp;N pages&amp;R&amp;P de &amp;N</oddFooter>
  </headerFooter>
  <rowBreaks count="2" manualBreakCount="2">
    <brk id="55" max="16383" man="1"/>
    <brk id="106" max="16383" man="1"/>
  </rowBreaks>
  <ignoredErrors>
    <ignoredError sqref="G115" unlockedFormula="1"/>
  </ignoredErrors>
  <drawing r:id="rId2"/>
  <legacyDrawing r:id="rId3"/>
  <controls>
    <mc:AlternateContent xmlns:mc="http://schemas.openxmlformats.org/markup-compatibility/2006">
      <mc:Choice Requires="x14">
        <control shapeId="4135" r:id="rId4" name="CheckBox2">
          <controlPr defaultSize="0" autoFill="0" autoLine="0" r:id="rId5">
            <anchor moveWithCells="1">
              <from>
                <xdr:col>7</xdr:col>
                <xdr:colOff>236220</xdr:colOff>
                <xdr:row>1</xdr:row>
                <xdr:rowOff>1744980</xdr:rowOff>
              </from>
              <to>
                <xdr:col>8</xdr:col>
                <xdr:colOff>510540</xdr:colOff>
                <xdr:row>1</xdr:row>
                <xdr:rowOff>2415540</xdr:rowOff>
              </to>
            </anchor>
          </controlPr>
        </control>
      </mc:Choice>
      <mc:Fallback>
        <control shapeId="4135" r:id="rId4" name="CheckBox2"/>
      </mc:Fallback>
    </mc:AlternateContent>
    <mc:AlternateContent xmlns:mc="http://schemas.openxmlformats.org/markup-compatibility/2006">
      <mc:Choice Requires="x14">
        <control shapeId="4114" r:id="rId6" name="Button 18">
          <controlPr defaultSize="0" print="0" autoFill="0" autoPict="0" macro="[0]!COVID19_effacervaleurcellules_couleur_blanc">
            <anchor moveWithCells="1">
              <from>
                <xdr:col>7</xdr:col>
                <xdr:colOff>243840</xdr:colOff>
                <xdr:row>1</xdr:row>
                <xdr:rowOff>967740</xdr:rowOff>
              </from>
              <to>
                <xdr:col>8</xdr:col>
                <xdr:colOff>518160</xdr:colOff>
                <xdr:row>1</xdr:row>
                <xdr:rowOff>1645920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A05AF0F-4EAF-414E-A7C7-22C0940C4434}">
            <xm:f>AND(EXACT(UPPER($G$52),UPPER(Menus!$A$32)),$G$53&gt;0)</xm:f>
            <x14:dxf>
              <font>
                <b/>
                <i val="0"/>
                <color rgb="FFC00000"/>
              </font>
            </x14:dxf>
          </x14:cfRule>
          <xm:sqref>G52:G53</xm:sqref>
        </x14:conditionalFormatting>
        <x14:conditionalFormatting xmlns:xm="http://schemas.microsoft.com/office/excel/2006/main">
          <x14:cfRule type="expression" priority="1" id="{8AE66513-EDAA-4306-BC8F-3889B12966D9}">
            <xm:f>AND(EXACT(UPPER($G$94),UPPER(Menus!$A$32)),$G$95&gt;0)</xm:f>
            <x14:dxf>
              <font>
                <b/>
                <i val="0"/>
                <color rgb="FFC00000"/>
              </font>
            </x14:dxf>
          </x14:cfRule>
          <xm:sqref>G94:G95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A47"/>
  <sheetViews>
    <sheetView zoomScaleNormal="100" workbookViewId="0">
      <selection sqref="A1:J1"/>
    </sheetView>
  </sheetViews>
  <sheetFormatPr baseColWidth="10" defaultRowHeight="14.4" x14ac:dyDescent="0.3"/>
  <cols>
    <col min="1" max="1" width="32" customWidth="1"/>
    <col min="2" max="2" width="18" customWidth="1"/>
    <col min="3" max="3" width="15.33203125" customWidth="1"/>
    <col min="4" max="6" width="16.44140625" customWidth="1"/>
    <col min="7" max="7" width="21.33203125" customWidth="1"/>
    <col min="8" max="8" width="16.88671875" customWidth="1"/>
    <col min="9" max="10" width="15.77734375" customWidth="1"/>
  </cols>
  <sheetData>
    <row r="1" spans="1:27" ht="19.95" customHeight="1" thickBot="1" x14ac:dyDescent="0.4">
      <c r="A1" s="293" t="s">
        <v>189</v>
      </c>
      <c r="B1" s="294"/>
      <c r="C1" s="294"/>
      <c r="D1" s="294"/>
      <c r="E1" s="294"/>
      <c r="F1" s="294"/>
      <c r="G1" s="294"/>
      <c r="H1" s="294"/>
      <c r="I1" s="294"/>
      <c r="J1" s="295"/>
    </row>
    <row r="2" spans="1:27" x14ac:dyDescent="0.3">
      <c r="A2" s="150" t="s">
        <v>190</v>
      </c>
      <c r="B2" s="314" t="s">
        <v>18</v>
      </c>
      <c r="C2" s="315"/>
      <c r="D2" s="315"/>
      <c r="E2" s="315"/>
      <c r="F2" s="315"/>
      <c r="G2" s="315"/>
      <c r="H2" s="315"/>
      <c r="I2" s="315"/>
      <c r="J2" s="316"/>
      <c r="K2" s="129"/>
    </row>
    <row r="3" spans="1:27" ht="15" customHeight="1" x14ac:dyDescent="0.3">
      <c r="A3" s="151" t="s">
        <v>191</v>
      </c>
      <c r="B3" s="317" t="s">
        <v>24</v>
      </c>
      <c r="C3" s="318"/>
      <c r="D3" s="318"/>
      <c r="E3" s="318"/>
      <c r="F3" s="318"/>
      <c r="G3" s="318"/>
      <c r="H3" s="318"/>
      <c r="I3" s="318"/>
      <c r="J3" s="319"/>
    </row>
    <row r="4" spans="1:27" x14ac:dyDescent="0.3">
      <c r="A4" s="151" t="s">
        <v>192</v>
      </c>
      <c r="B4" s="317" t="s">
        <v>25</v>
      </c>
      <c r="C4" s="318"/>
      <c r="D4" s="318"/>
      <c r="E4" s="318"/>
      <c r="F4" s="318"/>
      <c r="G4" s="318"/>
      <c r="H4" s="318"/>
      <c r="I4" s="318"/>
      <c r="J4" s="319"/>
    </row>
    <row r="5" spans="1:27" x14ac:dyDescent="0.3">
      <c r="A5" s="151" t="s">
        <v>193</v>
      </c>
      <c r="B5" s="317" t="s">
        <v>26</v>
      </c>
      <c r="C5" s="318"/>
      <c r="D5" s="318"/>
      <c r="E5" s="318"/>
      <c r="F5" s="318"/>
      <c r="G5" s="318"/>
      <c r="H5" s="318"/>
      <c r="I5" s="318"/>
      <c r="J5" s="319"/>
    </row>
    <row r="6" spans="1:27" x14ac:dyDescent="0.3">
      <c r="A6" s="151" t="s">
        <v>194</v>
      </c>
      <c r="B6" s="317" t="s">
        <v>27</v>
      </c>
      <c r="C6" s="318"/>
      <c r="D6" s="318"/>
      <c r="E6" s="318"/>
      <c r="F6" s="318"/>
      <c r="G6" s="318"/>
      <c r="H6" s="318"/>
      <c r="I6" s="318"/>
      <c r="J6" s="319"/>
    </row>
    <row r="7" spans="1:27" ht="15" thickBot="1" x14ac:dyDescent="0.35">
      <c r="A7" s="152" t="s">
        <v>195</v>
      </c>
      <c r="B7" s="307" t="s">
        <v>28</v>
      </c>
      <c r="C7" s="308"/>
      <c r="D7" s="308"/>
      <c r="E7" s="308"/>
      <c r="F7" s="308"/>
      <c r="G7" s="308"/>
      <c r="H7" s="308"/>
      <c r="I7" s="308"/>
      <c r="J7" s="309"/>
    </row>
    <row r="8" spans="1:27" ht="19.95" customHeight="1" x14ac:dyDescent="0.3">
      <c r="A8" s="132"/>
      <c r="B8" s="148"/>
      <c r="C8" s="148"/>
      <c r="D8" s="148"/>
      <c r="E8" s="148"/>
      <c r="F8" s="148"/>
      <c r="G8" s="148"/>
      <c r="H8" s="148"/>
      <c r="I8" s="128"/>
    </row>
    <row r="9" spans="1:27" ht="15" thickBot="1" x14ac:dyDescent="0.35">
      <c r="C9" s="131"/>
      <c r="D9" s="130"/>
    </row>
    <row r="10" spans="1:27" ht="19.95" customHeight="1" thickBot="1" x14ac:dyDescent="0.4">
      <c r="A10" s="304" t="s">
        <v>196</v>
      </c>
      <c r="B10" s="305"/>
      <c r="C10" s="305"/>
      <c r="D10" s="305"/>
      <c r="E10" s="305"/>
      <c r="F10" s="305"/>
      <c r="G10" s="305"/>
      <c r="H10" s="305"/>
      <c r="I10" s="305"/>
      <c r="J10" s="306"/>
    </row>
    <row r="11" spans="1:27" ht="19.95" customHeight="1" thickBot="1" x14ac:dyDescent="0.4">
      <c r="A11" s="304" t="s">
        <v>197</v>
      </c>
      <c r="B11" s="305"/>
      <c r="C11" s="305"/>
      <c r="D11" s="305"/>
      <c r="E11" s="305"/>
      <c r="F11" s="305"/>
      <c r="G11" s="305"/>
      <c r="H11" s="305"/>
      <c r="I11" s="305"/>
      <c r="J11" s="306"/>
    </row>
    <row r="12" spans="1:27" s="129" customFormat="1" ht="57.6" customHeight="1" thickBot="1" x14ac:dyDescent="0.35">
      <c r="A12" s="302" t="s">
        <v>213</v>
      </c>
      <c r="B12" s="320" t="s">
        <v>208</v>
      </c>
      <c r="C12" s="320" t="s">
        <v>209</v>
      </c>
      <c r="D12" s="322" t="s">
        <v>206</v>
      </c>
      <c r="E12" s="323"/>
      <c r="F12" s="324"/>
      <c r="G12" s="322" t="s">
        <v>199</v>
      </c>
      <c r="H12" s="325"/>
      <c r="I12" s="163" t="s">
        <v>27</v>
      </c>
      <c r="J12" s="320" t="s">
        <v>200</v>
      </c>
      <c r="K12" s="327"/>
      <c r="L12" s="326"/>
      <c r="M12" s="326"/>
      <c r="N12" s="326"/>
      <c r="O12" s="326"/>
      <c r="P12" s="326"/>
      <c r="Q12" s="326"/>
      <c r="R12" s="138"/>
      <c r="S12" s="326"/>
    </row>
    <row r="13" spans="1:27" ht="75" customHeight="1" thickBot="1" x14ac:dyDescent="0.35">
      <c r="A13" s="303"/>
      <c r="B13" s="321"/>
      <c r="C13" s="321"/>
      <c r="D13" s="164" t="s">
        <v>201</v>
      </c>
      <c r="E13" s="164" t="s">
        <v>211</v>
      </c>
      <c r="F13" s="164" t="s">
        <v>202</v>
      </c>
      <c r="G13" s="165" t="s">
        <v>212</v>
      </c>
      <c r="H13" s="166" t="s">
        <v>67</v>
      </c>
      <c r="I13" s="164" t="s">
        <v>210</v>
      </c>
      <c r="J13" s="321"/>
      <c r="K13" s="327"/>
      <c r="L13" s="326"/>
      <c r="M13" s="138"/>
      <c r="N13" s="138"/>
      <c r="O13" s="138"/>
      <c r="P13" s="138"/>
      <c r="Q13" s="138"/>
      <c r="R13" s="138"/>
      <c r="S13" s="326"/>
    </row>
    <row r="14" spans="1:27" x14ac:dyDescent="0.3">
      <c r="A14" s="169" t="s">
        <v>3</v>
      </c>
      <c r="B14" s="159">
        <v>4.4000000000000003E-3</v>
      </c>
      <c r="C14" s="160">
        <v>1.9599999999999999E-2</v>
      </c>
      <c r="D14" s="159">
        <v>0</v>
      </c>
      <c r="E14" s="159">
        <v>0</v>
      </c>
      <c r="F14" s="159">
        <v>0</v>
      </c>
      <c r="G14" s="159">
        <v>9.1999999999999998E-2</v>
      </c>
      <c r="H14" s="159">
        <v>2.3E-2</v>
      </c>
      <c r="I14" s="160">
        <v>0</v>
      </c>
      <c r="J14" s="159">
        <v>-1.55E-2</v>
      </c>
      <c r="K14" s="139"/>
      <c r="L14" s="140"/>
      <c r="M14" s="141"/>
      <c r="N14" s="141"/>
      <c r="O14" s="141"/>
      <c r="P14" s="141"/>
      <c r="Q14" s="141"/>
      <c r="R14" s="140"/>
      <c r="S14" s="141"/>
      <c r="T14" s="133"/>
      <c r="U14" s="133"/>
      <c r="V14" s="133"/>
      <c r="W14" s="133"/>
      <c r="X14" s="133"/>
      <c r="Y14" s="133"/>
      <c r="Z14" s="133"/>
      <c r="AA14" s="133"/>
    </row>
    <row r="15" spans="1:27" x14ac:dyDescent="0.3">
      <c r="A15" s="154" t="s">
        <v>1</v>
      </c>
      <c r="B15" s="158">
        <v>1.4E-3</v>
      </c>
      <c r="C15" s="157">
        <v>2.1600000000000001E-2</v>
      </c>
      <c r="D15" s="158">
        <v>6.5000000000000002E-2</v>
      </c>
      <c r="E15" s="158">
        <v>7.7000000000000002E-3</v>
      </c>
      <c r="F15" s="158">
        <v>3.2000000000000002E-3</v>
      </c>
      <c r="G15" s="158">
        <v>0.223</v>
      </c>
      <c r="H15" s="158">
        <v>5.5800000000000002E-2</v>
      </c>
      <c r="I15" s="157">
        <v>1.0800000000000001E-2</v>
      </c>
      <c r="J15" s="158">
        <v>-2.5000000000000001E-3</v>
      </c>
      <c r="K15" s="139"/>
      <c r="L15" s="140"/>
      <c r="M15" s="141"/>
      <c r="N15" s="141"/>
      <c r="O15" s="141"/>
      <c r="P15" s="141"/>
      <c r="Q15" s="141"/>
      <c r="R15" s="140"/>
      <c r="S15" s="141"/>
      <c r="T15" s="133"/>
      <c r="U15" s="133"/>
      <c r="V15" s="133"/>
      <c r="W15" s="133"/>
      <c r="X15" s="133"/>
      <c r="Y15" s="133"/>
      <c r="Z15" s="133"/>
      <c r="AA15" s="133"/>
    </row>
    <row r="16" spans="1:27" x14ac:dyDescent="0.3">
      <c r="A16" s="154" t="s">
        <v>2</v>
      </c>
      <c r="B16" s="158">
        <v>2.8E-3</v>
      </c>
      <c r="C16" s="157">
        <v>1.8599999999999998E-2</v>
      </c>
      <c r="D16" s="158">
        <v>4.6899999999999997E-2</v>
      </c>
      <c r="E16" s="158">
        <v>3.0499999999999999E-2</v>
      </c>
      <c r="F16" s="158">
        <v>2.3E-3</v>
      </c>
      <c r="G16" s="158">
        <v>0.247</v>
      </c>
      <c r="H16" s="158">
        <v>6.1800000000000001E-2</v>
      </c>
      <c r="I16" s="157">
        <v>0</v>
      </c>
      <c r="J16" s="158">
        <v>-3.5000000000000001E-3</v>
      </c>
      <c r="K16" s="139"/>
      <c r="L16" s="140"/>
      <c r="M16" s="141"/>
      <c r="N16" s="141"/>
      <c r="O16" s="141"/>
      <c r="P16" s="141"/>
      <c r="Q16" s="141"/>
      <c r="R16" s="140"/>
      <c r="S16" s="141"/>
      <c r="T16" s="133"/>
      <c r="U16" s="133"/>
      <c r="V16" s="133"/>
      <c r="W16" s="133"/>
      <c r="X16" s="133"/>
      <c r="Y16" s="133"/>
      <c r="Z16" s="133"/>
      <c r="AA16" s="133"/>
    </row>
    <row r="17" spans="1:27" x14ac:dyDescent="0.3">
      <c r="A17" s="154" t="s">
        <v>204</v>
      </c>
      <c r="B17" s="158">
        <v>4.5999999999999999E-3</v>
      </c>
      <c r="C17" s="157">
        <v>1.6799999999999999E-2</v>
      </c>
      <c r="D17" s="158">
        <v>0</v>
      </c>
      <c r="E17" s="158">
        <v>0</v>
      </c>
      <c r="F17" s="158">
        <v>0</v>
      </c>
      <c r="G17" s="158">
        <v>0.17699999999999999</v>
      </c>
      <c r="H17" s="158">
        <v>4.4299999999999999E-2</v>
      </c>
      <c r="I17" s="157">
        <v>0</v>
      </c>
      <c r="J17" s="158">
        <v>-2.3E-3</v>
      </c>
      <c r="K17" s="139"/>
      <c r="L17" s="140"/>
      <c r="M17" s="141"/>
      <c r="N17" s="141"/>
      <c r="O17" s="141"/>
      <c r="P17" s="141"/>
      <c r="Q17" s="141"/>
      <c r="R17" s="140"/>
      <c r="S17" s="141"/>
      <c r="T17" s="133"/>
      <c r="U17" s="133"/>
      <c r="V17" s="133"/>
      <c r="W17" s="133"/>
      <c r="X17" s="133"/>
      <c r="Y17" s="133"/>
      <c r="Z17" s="133"/>
      <c r="AA17" s="133"/>
    </row>
    <row r="18" spans="1:27" x14ac:dyDescent="0.3">
      <c r="A18" s="154" t="s">
        <v>4</v>
      </c>
      <c r="B18" s="155">
        <v>4.5999999999999999E-3</v>
      </c>
      <c r="C18" s="156">
        <v>1.6799999999999999E-2</v>
      </c>
      <c r="D18" s="155">
        <v>8.3900000000000002E-2</v>
      </c>
      <c r="E18" s="155">
        <v>3.2599999999999997E-2</v>
      </c>
      <c r="F18" s="155">
        <v>0</v>
      </c>
      <c r="G18" s="155">
        <v>0.17699999999999999</v>
      </c>
      <c r="H18" s="155">
        <v>4.4299999999999999E-2</v>
      </c>
      <c r="I18" s="157">
        <v>0</v>
      </c>
      <c r="J18" s="155">
        <v>-2.3E-3</v>
      </c>
      <c r="K18" s="142"/>
      <c r="L18" s="143"/>
      <c r="M18" s="144"/>
      <c r="N18" s="144"/>
      <c r="O18" s="144"/>
      <c r="P18" s="144"/>
      <c r="Q18" s="144"/>
      <c r="R18" s="140"/>
      <c r="S18" s="144"/>
      <c r="T18" s="133"/>
      <c r="U18" s="133"/>
      <c r="V18" s="133"/>
      <c r="W18" s="133"/>
      <c r="X18" s="133"/>
      <c r="Y18" s="133"/>
      <c r="Z18" s="133"/>
      <c r="AA18" s="133"/>
    </row>
    <row r="19" spans="1:27" x14ac:dyDescent="0.3">
      <c r="A19" s="154" t="s">
        <v>5</v>
      </c>
      <c r="B19" s="158">
        <v>4.5999999999999999E-3</v>
      </c>
      <c r="C19" s="157">
        <v>1.37E-2</v>
      </c>
      <c r="D19" s="158">
        <v>8.8999999999999996E-2</v>
      </c>
      <c r="E19" s="158">
        <v>4.1500000000000002E-2</v>
      </c>
      <c r="F19" s="158">
        <v>0</v>
      </c>
      <c r="G19" s="158">
        <v>0.17699999999999999</v>
      </c>
      <c r="H19" s="158">
        <v>4.4299999999999999E-2</v>
      </c>
      <c r="I19" s="157">
        <v>0</v>
      </c>
      <c r="J19" s="158">
        <v>-8.9999999999999998E-4</v>
      </c>
      <c r="K19" s="139"/>
      <c r="L19" s="140"/>
      <c r="M19" s="141"/>
      <c r="N19" s="141"/>
      <c r="O19" s="141"/>
      <c r="P19" s="141"/>
      <c r="Q19" s="141"/>
      <c r="R19" s="140"/>
      <c r="S19" s="141"/>
      <c r="T19" s="133"/>
      <c r="U19" s="133"/>
      <c r="V19" s="133"/>
      <c r="W19" s="133"/>
      <c r="X19" s="133"/>
      <c r="Y19" s="133"/>
      <c r="Z19" s="133"/>
      <c r="AA19" s="133"/>
    </row>
    <row r="20" spans="1:27" ht="15" thickBot="1" x14ac:dyDescent="0.35">
      <c r="A20" s="170" t="s">
        <v>6</v>
      </c>
      <c r="B20" s="161">
        <v>4.4000000000000003E-3</v>
      </c>
      <c r="C20" s="162">
        <v>1.9599999999999999E-2</v>
      </c>
      <c r="D20" s="161">
        <v>0</v>
      </c>
      <c r="E20" s="161">
        <v>0</v>
      </c>
      <c r="F20" s="161">
        <v>0</v>
      </c>
      <c r="G20" s="161">
        <v>3.7499999999999999E-2</v>
      </c>
      <c r="H20" s="161">
        <v>3.7499999999999999E-2</v>
      </c>
      <c r="I20" s="162">
        <v>0</v>
      </c>
      <c r="J20" s="161">
        <v>-2.29E-2</v>
      </c>
      <c r="K20" s="139"/>
      <c r="L20" s="140"/>
      <c r="M20" s="141"/>
      <c r="N20" s="141"/>
      <c r="O20" s="141"/>
      <c r="P20" s="141"/>
      <c r="Q20" s="141"/>
      <c r="R20" s="140"/>
      <c r="S20" s="141"/>
      <c r="T20" s="133"/>
      <c r="U20" s="133"/>
      <c r="V20" s="133"/>
      <c r="W20" s="133"/>
      <c r="X20" s="133"/>
      <c r="Y20" s="133"/>
      <c r="Z20" s="133"/>
      <c r="AA20" s="133"/>
    </row>
    <row r="21" spans="1:27" ht="30.75" customHeight="1" thickBot="1" x14ac:dyDescent="0.35">
      <c r="A21" s="296" t="s">
        <v>214</v>
      </c>
      <c r="B21" s="297"/>
      <c r="C21" s="297"/>
      <c r="D21" s="297"/>
      <c r="E21" s="297"/>
      <c r="F21" s="297"/>
      <c r="G21" s="297"/>
      <c r="H21" s="297"/>
      <c r="I21" s="297"/>
      <c r="J21" s="298"/>
    </row>
    <row r="22" spans="1:27" x14ac:dyDescent="0.3">
      <c r="A22" s="153"/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27" ht="15" customHeight="1" thickBot="1" x14ac:dyDescent="0.35">
      <c r="A23" s="153"/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27" ht="18.600000000000001" thickBot="1" x14ac:dyDescent="0.35">
      <c r="A24" s="299" t="s">
        <v>196</v>
      </c>
      <c r="B24" s="300"/>
      <c r="C24" s="300"/>
      <c r="D24" s="300"/>
      <c r="E24" s="300"/>
      <c r="F24" s="301"/>
    </row>
    <row r="25" spans="1:27" ht="42" customHeight="1" thickBot="1" x14ac:dyDescent="0.35">
      <c r="A25" s="299" t="s">
        <v>205</v>
      </c>
      <c r="B25" s="300"/>
      <c r="C25" s="300"/>
      <c r="D25" s="300"/>
      <c r="E25" s="300"/>
      <c r="F25" s="301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27" s="129" customFormat="1" ht="33" customHeight="1" thickBot="1" x14ac:dyDescent="0.35">
      <c r="A26" s="302" t="s">
        <v>213</v>
      </c>
      <c r="B26" s="302" t="s">
        <v>198</v>
      </c>
      <c r="C26" s="310" t="s">
        <v>206</v>
      </c>
      <c r="D26" s="311"/>
      <c r="E26" s="312" t="s">
        <v>207</v>
      </c>
      <c r="F26" s="313"/>
      <c r="I26"/>
      <c r="J26"/>
      <c r="K26"/>
      <c r="L26"/>
      <c r="M26"/>
      <c r="N26"/>
      <c r="O26"/>
      <c r="P26"/>
      <c r="Q26"/>
      <c r="R26"/>
      <c r="S26"/>
    </row>
    <row r="27" spans="1:27" ht="75.599999999999994" customHeight="1" thickBot="1" x14ac:dyDescent="0.35">
      <c r="A27" s="303"/>
      <c r="B27" s="303"/>
      <c r="C27" s="167" t="s">
        <v>201</v>
      </c>
      <c r="D27" s="167" t="s">
        <v>211</v>
      </c>
      <c r="E27" s="168" t="s">
        <v>212</v>
      </c>
      <c r="F27" s="167" t="s">
        <v>203</v>
      </c>
      <c r="I27" s="129"/>
    </row>
    <row r="28" spans="1:27" x14ac:dyDescent="0.3">
      <c r="A28" s="134" t="s">
        <v>3</v>
      </c>
      <c r="B28" s="145">
        <v>2.29E-2</v>
      </c>
      <c r="C28" s="145">
        <v>0</v>
      </c>
      <c r="D28" s="145">
        <v>0</v>
      </c>
      <c r="E28" s="145">
        <v>4.2900000000000001E-2</v>
      </c>
      <c r="F28" s="145">
        <v>1.0699999999999999E-2</v>
      </c>
      <c r="G28" s="137"/>
      <c r="H28" s="137"/>
      <c r="I28" s="137"/>
      <c r="J28" s="137"/>
      <c r="K28" s="137"/>
      <c r="L28" s="149"/>
      <c r="M28" s="149"/>
      <c r="N28" s="149"/>
      <c r="O28" s="149"/>
      <c r="P28" s="149"/>
    </row>
    <row r="29" spans="1:27" x14ac:dyDescent="0.3">
      <c r="A29" s="135" t="s">
        <v>1</v>
      </c>
      <c r="B29" s="146">
        <v>2.9000000000000001E-2</v>
      </c>
      <c r="C29" s="146">
        <v>5.5800000000000002E-2</v>
      </c>
      <c r="D29" s="146">
        <v>6.6E-3</v>
      </c>
      <c r="E29" s="146">
        <v>0.1215</v>
      </c>
      <c r="F29" s="146">
        <v>3.04E-2</v>
      </c>
      <c r="G29" s="137"/>
      <c r="H29" s="137"/>
      <c r="I29" s="137"/>
      <c r="J29" s="137"/>
      <c r="K29" s="137"/>
      <c r="L29" s="149"/>
      <c r="M29" s="149"/>
      <c r="N29" s="149"/>
      <c r="O29" s="149"/>
      <c r="P29" s="149"/>
    </row>
    <row r="30" spans="1:27" x14ac:dyDescent="0.3">
      <c r="A30" s="135" t="s">
        <v>2</v>
      </c>
      <c r="B30" s="146">
        <v>1.9E-2</v>
      </c>
      <c r="C30" s="146">
        <v>4.1700000000000001E-2</v>
      </c>
      <c r="D30" s="146">
        <v>2.7099999999999999E-2</v>
      </c>
      <c r="E30" s="146">
        <v>9.8799999999999999E-2</v>
      </c>
      <c r="F30" s="146">
        <v>2.47E-2</v>
      </c>
      <c r="G30" s="137"/>
      <c r="H30" s="137"/>
      <c r="I30" s="137"/>
      <c r="J30" s="137"/>
      <c r="K30" s="137"/>
      <c r="L30" s="149"/>
      <c r="M30" s="149"/>
      <c r="N30" s="149"/>
      <c r="O30" s="149"/>
      <c r="P30" s="149"/>
    </row>
    <row r="31" spans="1:27" x14ac:dyDescent="0.3">
      <c r="A31" s="135" t="s">
        <v>204</v>
      </c>
      <c r="B31" s="146">
        <v>1.9300000000000001E-2</v>
      </c>
      <c r="C31" s="146">
        <v>0</v>
      </c>
      <c r="D31" s="146">
        <v>0</v>
      </c>
      <c r="E31" s="146">
        <v>8.77E-2</v>
      </c>
      <c r="F31" s="146">
        <v>2.1899999999999999E-2</v>
      </c>
      <c r="G31" s="137"/>
      <c r="H31" s="137"/>
      <c r="I31" s="137"/>
      <c r="J31" s="137"/>
      <c r="K31" s="137"/>
      <c r="L31" s="149"/>
      <c r="M31" s="149"/>
      <c r="N31" s="149"/>
      <c r="O31" s="149"/>
      <c r="P31" s="149"/>
    </row>
    <row r="32" spans="1:27" x14ac:dyDescent="0.3">
      <c r="A32" s="135" t="s">
        <v>4</v>
      </c>
      <c r="B32" s="146">
        <v>1.9300000000000001E-2</v>
      </c>
      <c r="C32" s="146">
        <v>7.5800000000000006E-2</v>
      </c>
      <c r="D32" s="146">
        <v>2.9399999999999999E-2</v>
      </c>
      <c r="E32" s="146">
        <v>8.77E-2</v>
      </c>
      <c r="F32" s="146">
        <v>2.1899999999999999E-2</v>
      </c>
      <c r="G32" s="137"/>
      <c r="H32" s="137"/>
      <c r="I32" s="137"/>
      <c r="J32" s="137"/>
      <c r="K32" s="137"/>
      <c r="L32" s="149"/>
      <c r="M32" s="149"/>
      <c r="N32" s="149"/>
      <c r="O32" s="149"/>
      <c r="P32" s="149"/>
    </row>
    <row r="33" spans="1:19" x14ac:dyDescent="0.3">
      <c r="A33" s="135" t="s">
        <v>5</v>
      </c>
      <c r="B33" s="146">
        <v>1.6500000000000001E-2</v>
      </c>
      <c r="C33" s="146">
        <v>8.0399999999999999E-2</v>
      </c>
      <c r="D33" s="146">
        <v>3.7499999999999999E-2</v>
      </c>
      <c r="E33" s="146">
        <v>8.77E-2</v>
      </c>
      <c r="F33" s="146">
        <v>2.1899999999999999E-2</v>
      </c>
      <c r="G33" s="137"/>
      <c r="H33" s="137"/>
      <c r="I33" s="137"/>
      <c r="J33" s="137"/>
      <c r="K33" s="137"/>
      <c r="L33" s="149"/>
      <c r="M33" s="149"/>
      <c r="N33" s="149"/>
      <c r="O33" s="149"/>
      <c r="P33" s="149"/>
    </row>
    <row r="34" spans="1:19" ht="15" thickBot="1" x14ac:dyDescent="0.35">
      <c r="A34" s="136" t="s">
        <v>6</v>
      </c>
      <c r="B34" s="147">
        <v>2.3099999999999999E-2</v>
      </c>
      <c r="C34" s="147">
        <v>0</v>
      </c>
      <c r="D34" s="147">
        <v>0</v>
      </c>
      <c r="E34" s="147">
        <v>3.61E-2</v>
      </c>
      <c r="F34" s="147">
        <v>3.61E-2</v>
      </c>
      <c r="G34" s="137"/>
      <c r="H34" s="137"/>
      <c r="I34" s="137"/>
      <c r="J34" s="137"/>
      <c r="K34" s="137"/>
      <c r="L34" s="149"/>
      <c r="M34" s="149"/>
      <c r="N34" s="149"/>
      <c r="O34" s="149"/>
      <c r="P34" s="149"/>
    </row>
    <row r="36" spans="1:19" ht="15" thickBot="1" x14ac:dyDescent="0.35"/>
    <row r="37" spans="1:19" ht="18.600000000000001" thickBot="1" x14ac:dyDescent="0.35">
      <c r="A37" s="299" t="s">
        <v>196</v>
      </c>
      <c r="B37" s="300"/>
      <c r="C37" s="300"/>
      <c r="D37" s="301"/>
    </row>
    <row r="38" spans="1:19" ht="42" customHeight="1" thickBot="1" x14ac:dyDescent="0.35">
      <c r="A38" s="299" t="s">
        <v>215</v>
      </c>
      <c r="B38" s="300"/>
      <c r="C38" s="300"/>
      <c r="D38" s="301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s="129" customFormat="1" ht="33" customHeight="1" thickBot="1" x14ac:dyDescent="0.35">
      <c r="A39" s="302" t="s">
        <v>213</v>
      </c>
      <c r="B39" s="302" t="s">
        <v>198</v>
      </c>
      <c r="C39" s="310" t="s">
        <v>206</v>
      </c>
      <c r="D39" s="311"/>
      <c r="I39"/>
      <c r="J39"/>
      <c r="K39"/>
      <c r="L39"/>
      <c r="M39"/>
      <c r="N39"/>
      <c r="O39"/>
      <c r="P39"/>
      <c r="Q39"/>
      <c r="R39"/>
      <c r="S39"/>
    </row>
    <row r="40" spans="1:19" ht="75" customHeight="1" thickBot="1" x14ac:dyDescent="0.35">
      <c r="A40" s="303"/>
      <c r="B40" s="303"/>
      <c r="C40" s="167" t="s">
        <v>201</v>
      </c>
      <c r="D40" s="167" t="s">
        <v>211</v>
      </c>
      <c r="I40" s="129"/>
    </row>
    <row r="41" spans="1:19" x14ac:dyDescent="0.3">
      <c r="A41" s="134" t="s">
        <v>3</v>
      </c>
      <c r="B41" s="145">
        <v>2.4E-2</v>
      </c>
      <c r="C41" s="145">
        <v>0</v>
      </c>
      <c r="D41" s="145">
        <v>0</v>
      </c>
      <c r="E41" s="137"/>
      <c r="F41" s="137"/>
      <c r="G41" s="137"/>
    </row>
    <row r="42" spans="1:19" x14ac:dyDescent="0.3">
      <c r="A42" s="135" t="s">
        <v>1</v>
      </c>
      <c r="B42" s="146">
        <v>3.3799999999999997E-2</v>
      </c>
      <c r="C42" s="146">
        <v>6.5000000000000002E-2</v>
      </c>
      <c r="D42" s="146">
        <v>7.7000000000000002E-3</v>
      </c>
      <c r="E42" s="137"/>
      <c r="F42" s="137"/>
      <c r="G42" s="137"/>
    </row>
    <row r="43" spans="1:19" x14ac:dyDescent="0.3">
      <c r="A43" s="135" t="s">
        <v>2</v>
      </c>
      <c r="B43" s="146">
        <v>2.1399999999999999E-2</v>
      </c>
      <c r="C43" s="146">
        <v>4.6899999999999997E-2</v>
      </c>
      <c r="D43" s="146">
        <v>3.0499999999999999E-2</v>
      </c>
      <c r="E43" s="137"/>
      <c r="F43" s="137"/>
      <c r="G43" s="137"/>
    </row>
    <row r="44" spans="1:19" x14ac:dyDescent="0.3">
      <c r="A44" s="135" t="s">
        <v>204</v>
      </c>
      <c r="B44" s="146">
        <v>2.1399999999999999E-2</v>
      </c>
      <c r="C44" s="146">
        <v>0</v>
      </c>
      <c r="D44" s="146">
        <v>0</v>
      </c>
      <c r="E44" s="137"/>
      <c r="F44" s="137"/>
      <c r="G44" s="137"/>
    </row>
    <row r="45" spans="1:19" x14ac:dyDescent="0.3">
      <c r="A45" s="135" t="s">
        <v>4</v>
      </c>
      <c r="B45" s="146">
        <v>2.1399999999999999E-2</v>
      </c>
      <c r="C45" s="146">
        <v>8.3900000000000002E-2</v>
      </c>
      <c r="D45" s="146">
        <v>3.2599999999999997E-2</v>
      </c>
      <c r="E45" s="137"/>
      <c r="F45" s="137"/>
      <c r="G45" s="137"/>
    </row>
    <row r="46" spans="1:19" x14ac:dyDescent="0.3">
      <c r="A46" s="135" t="s">
        <v>5</v>
      </c>
      <c r="B46" s="146">
        <v>1.83E-2</v>
      </c>
      <c r="C46" s="146">
        <v>8.8999999999999996E-2</v>
      </c>
      <c r="D46" s="146">
        <v>4.1500000000000002E-2</v>
      </c>
      <c r="E46" s="137"/>
      <c r="F46" s="137"/>
      <c r="G46" s="137"/>
    </row>
    <row r="47" spans="1:19" ht="15" thickBot="1" x14ac:dyDescent="0.35">
      <c r="A47" s="136" t="s">
        <v>6</v>
      </c>
      <c r="B47" s="147">
        <v>2.4E-2</v>
      </c>
      <c r="C47" s="147">
        <v>0</v>
      </c>
      <c r="D47" s="147">
        <v>0</v>
      </c>
      <c r="E47" s="137"/>
      <c r="F47" s="137"/>
      <c r="G47" s="137"/>
    </row>
  </sheetData>
  <sheetProtection algorithmName="SHA-512" hashValue="JS6GI0CXV/xhAIMLyQtUXhnO77T81OOgmBHmeKh2VlZZo8TBBLHK8pT9F52pWToPnhg73DxQgdwiJADCabqCtQ==" saltValue="wB+RRLz/oUdN5nmzOEruhA==" spinCount="100000" sheet="1" objects="1" scenarios="1" formatRows="0"/>
  <mergeCells count="32">
    <mergeCell ref="P12:Q12"/>
    <mergeCell ref="S12:S13"/>
    <mergeCell ref="A12:A13"/>
    <mergeCell ref="K12:K13"/>
    <mergeCell ref="L12:L13"/>
    <mergeCell ref="M12:O12"/>
    <mergeCell ref="A39:A40"/>
    <mergeCell ref="C12:C13"/>
    <mergeCell ref="D12:F12"/>
    <mergeCell ref="G12:H12"/>
    <mergeCell ref="J12:J13"/>
    <mergeCell ref="B39:B40"/>
    <mergeCell ref="C39:D39"/>
    <mergeCell ref="B12:B13"/>
    <mergeCell ref="A24:F24"/>
    <mergeCell ref="A37:D37"/>
    <mergeCell ref="A1:J1"/>
    <mergeCell ref="A21:J21"/>
    <mergeCell ref="A25:F25"/>
    <mergeCell ref="A26:A27"/>
    <mergeCell ref="A38:D38"/>
    <mergeCell ref="A10:J10"/>
    <mergeCell ref="A11:J11"/>
    <mergeCell ref="B7:J7"/>
    <mergeCell ref="B26:B27"/>
    <mergeCell ref="C26:D26"/>
    <mergeCell ref="E26:F26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paperSize="5" scale="86" fitToHeight="0" orientation="landscape" r:id="rId1"/>
  <headerFooter>
    <oddHeader>&amp;CVersion 2 : 2020-06-11</oddHeader>
    <oddFooter>&amp;L&amp;A&amp;R&amp;P de &amp;N</oddFooter>
  </headerFooter>
  <rowBreaks count="2" manualBreakCount="2">
    <brk id="21" max="9" man="1"/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2"/>
  <sheetViews>
    <sheetView zoomScaleNormal="100" workbookViewId="0"/>
  </sheetViews>
  <sheetFormatPr baseColWidth="10" defaultColWidth="11.5546875" defaultRowHeight="14.4" x14ac:dyDescent="0.3"/>
  <cols>
    <col min="1" max="1" width="46.33203125" style="183" customWidth="1"/>
    <col min="2" max="2" width="29.5546875" style="183" customWidth="1"/>
    <col min="3" max="3" width="33.77734375" style="183" customWidth="1"/>
    <col min="4" max="4" width="34.88671875" style="183" customWidth="1"/>
    <col min="5" max="8" width="15.77734375" style="183" customWidth="1"/>
    <col min="9" max="9" width="43.6640625" style="183" customWidth="1"/>
    <col min="10" max="16384" width="11.5546875" style="183"/>
  </cols>
  <sheetData>
    <row r="1" spans="1:9" s="173" customFormat="1" ht="47.4" thickBot="1" x14ac:dyDescent="0.35">
      <c r="A1" s="171" t="s">
        <v>160</v>
      </c>
      <c r="B1" s="171" t="s">
        <v>152</v>
      </c>
      <c r="C1" s="171" t="s">
        <v>106</v>
      </c>
      <c r="D1" s="172" t="s">
        <v>108</v>
      </c>
      <c r="E1" s="171" t="s">
        <v>154</v>
      </c>
      <c r="F1" s="171" t="s">
        <v>155</v>
      </c>
      <c r="G1" s="171" t="s">
        <v>156</v>
      </c>
      <c r="H1" s="171" t="s">
        <v>157</v>
      </c>
      <c r="I1" s="172" t="s">
        <v>72</v>
      </c>
    </row>
    <row r="2" spans="1:9" s="176" customFormat="1" x14ac:dyDescent="0.3">
      <c r="A2" s="174" t="s">
        <v>109</v>
      </c>
      <c r="B2" s="174" t="s">
        <v>3</v>
      </c>
      <c r="C2" s="174" t="s">
        <v>139</v>
      </c>
      <c r="D2" s="175" t="s">
        <v>110</v>
      </c>
      <c r="E2" s="174" t="s">
        <v>96</v>
      </c>
      <c r="F2" s="174" t="s">
        <v>104</v>
      </c>
      <c r="G2" s="174" t="s">
        <v>158</v>
      </c>
      <c r="H2" s="174" t="s">
        <v>158</v>
      </c>
      <c r="I2" s="175" t="s">
        <v>153</v>
      </c>
    </row>
    <row r="3" spans="1:9" s="176" customFormat="1" x14ac:dyDescent="0.3">
      <c r="A3" s="177" t="s">
        <v>109</v>
      </c>
      <c r="B3" s="177" t="s">
        <v>3</v>
      </c>
      <c r="C3" s="177" t="s">
        <v>139</v>
      </c>
      <c r="D3" s="178" t="s">
        <v>111</v>
      </c>
      <c r="E3" s="177" t="s">
        <v>102</v>
      </c>
      <c r="F3" s="177" t="s">
        <v>104</v>
      </c>
      <c r="G3" s="177" t="s">
        <v>158</v>
      </c>
      <c r="H3" s="177" t="s">
        <v>158</v>
      </c>
      <c r="I3" s="178" t="s">
        <v>149</v>
      </c>
    </row>
    <row r="4" spans="1:9" s="176" customFormat="1" ht="28.8" x14ac:dyDescent="0.3">
      <c r="A4" s="177" t="s">
        <v>109</v>
      </c>
      <c r="B4" s="177" t="s">
        <v>3</v>
      </c>
      <c r="C4" s="177" t="s">
        <v>144</v>
      </c>
      <c r="D4" s="178" t="s">
        <v>112</v>
      </c>
      <c r="E4" s="177" t="s">
        <v>100</v>
      </c>
      <c r="F4" s="177" t="s">
        <v>103</v>
      </c>
      <c r="G4" s="177" t="s">
        <v>158</v>
      </c>
      <c r="H4" s="177" t="s">
        <v>158</v>
      </c>
      <c r="I4" s="178" t="s">
        <v>150</v>
      </c>
    </row>
    <row r="5" spans="1:9" s="176" customFormat="1" ht="28.8" x14ac:dyDescent="0.3">
      <c r="A5" s="177" t="s">
        <v>109</v>
      </c>
      <c r="B5" s="177" t="s">
        <v>3</v>
      </c>
      <c r="C5" s="177" t="s">
        <v>144</v>
      </c>
      <c r="D5" s="178" t="s">
        <v>113</v>
      </c>
      <c r="E5" s="177" t="s">
        <v>100</v>
      </c>
      <c r="F5" s="177" t="s">
        <v>103</v>
      </c>
      <c r="G5" s="177" t="s">
        <v>158</v>
      </c>
      <c r="H5" s="177" t="s">
        <v>158</v>
      </c>
      <c r="I5" s="178" t="s">
        <v>150</v>
      </c>
    </row>
    <row r="6" spans="1:9" s="176" customFormat="1" ht="28.8" x14ac:dyDescent="0.3">
      <c r="A6" s="177" t="s">
        <v>109</v>
      </c>
      <c r="B6" s="177" t="s">
        <v>3</v>
      </c>
      <c r="C6" s="177" t="s">
        <v>144</v>
      </c>
      <c r="D6" s="178" t="s">
        <v>114</v>
      </c>
      <c r="E6" s="177" t="s">
        <v>97</v>
      </c>
      <c r="F6" s="177" t="s">
        <v>98</v>
      </c>
      <c r="G6" s="177" t="s">
        <v>100</v>
      </c>
      <c r="H6" s="177" t="s">
        <v>103</v>
      </c>
      <c r="I6" s="178" t="s">
        <v>161</v>
      </c>
    </row>
    <row r="7" spans="1:9" s="176" customFormat="1" x14ac:dyDescent="0.3">
      <c r="A7" s="177" t="s">
        <v>109</v>
      </c>
      <c r="B7" s="177" t="s">
        <v>3</v>
      </c>
      <c r="C7" s="177" t="s">
        <v>140</v>
      </c>
      <c r="D7" s="178" t="s">
        <v>115</v>
      </c>
      <c r="E7" s="177" t="s">
        <v>158</v>
      </c>
      <c r="F7" s="177" t="s">
        <v>158</v>
      </c>
      <c r="G7" s="177" t="s">
        <v>158</v>
      </c>
      <c r="H7" s="177" t="s">
        <v>158</v>
      </c>
      <c r="I7" s="178" t="s">
        <v>105</v>
      </c>
    </row>
    <row r="8" spans="1:9" s="176" customFormat="1" x14ac:dyDescent="0.3">
      <c r="A8" s="177" t="s">
        <v>109</v>
      </c>
      <c r="B8" s="177" t="s">
        <v>3</v>
      </c>
      <c r="C8" s="177" t="s">
        <v>140</v>
      </c>
      <c r="D8" s="178" t="s">
        <v>116</v>
      </c>
      <c r="E8" s="177" t="s">
        <v>158</v>
      </c>
      <c r="F8" s="177" t="s">
        <v>158</v>
      </c>
      <c r="G8" s="177" t="s">
        <v>158</v>
      </c>
      <c r="H8" s="177" t="s">
        <v>158</v>
      </c>
      <c r="I8" s="178" t="s">
        <v>105</v>
      </c>
    </row>
    <row r="9" spans="1:9" s="176" customFormat="1" ht="28.8" x14ac:dyDescent="0.3">
      <c r="A9" s="177" t="s">
        <v>109</v>
      </c>
      <c r="B9" s="177" t="s">
        <v>3</v>
      </c>
      <c r="C9" s="177" t="s">
        <v>142</v>
      </c>
      <c r="D9" s="178" t="s">
        <v>117</v>
      </c>
      <c r="E9" s="177" t="s">
        <v>99</v>
      </c>
      <c r="F9" s="177" t="s">
        <v>96</v>
      </c>
      <c r="G9" s="177" t="s">
        <v>103</v>
      </c>
      <c r="H9" s="177" t="s">
        <v>158</v>
      </c>
      <c r="I9" s="178" t="s">
        <v>151</v>
      </c>
    </row>
    <row r="10" spans="1:9" s="176" customFormat="1" ht="28.8" x14ac:dyDescent="0.3">
      <c r="A10" s="177" t="s">
        <v>109</v>
      </c>
      <c r="B10" s="177" t="s">
        <v>3</v>
      </c>
      <c r="C10" s="177" t="s">
        <v>146</v>
      </c>
      <c r="D10" s="178" t="s">
        <v>118</v>
      </c>
      <c r="E10" s="177" t="s">
        <v>96</v>
      </c>
      <c r="F10" s="177" t="s">
        <v>103</v>
      </c>
      <c r="G10" s="177" t="s">
        <v>158</v>
      </c>
      <c r="H10" s="177" t="s">
        <v>158</v>
      </c>
      <c r="I10" s="178" t="s">
        <v>162</v>
      </c>
    </row>
    <row r="11" spans="1:9" s="176" customFormat="1" x14ac:dyDescent="0.3">
      <c r="A11" s="177" t="s">
        <v>109</v>
      </c>
      <c r="B11" s="177" t="s">
        <v>1</v>
      </c>
      <c r="C11" s="177" t="s">
        <v>143</v>
      </c>
      <c r="D11" s="178" t="s">
        <v>119</v>
      </c>
      <c r="E11" s="177" t="s">
        <v>158</v>
      </c>
      <c r="F11" s="177" t="s">
        <v>158</v>
      </c>
      <c r="G11" s="177" t="s">
        <v>158</v>
      </c>
      <c r="H11" s="177" t="s">
        <v>158</v>
      </c>
      <c r="I11" s="178" t="s">
        <v>105</v>
      </c>
    </row>
    <row r="12" spans="1:9" s="176" customFormat="1" x14ac:dyDescent="0.3">
      <c r="A12" s="177" t="s">
        <v>109</v>
      </c>
      <c r="B12" s="177" t="s">
        <v>1</v>
      </c>
      <c r="C12" s="178" t="s">
        <v>120</v>
      </c>
      <c r="D12" s="178" t="s">
        <v>141</v>
      </c>
      <c r="E12" s="177" t="s">
        <v>96</v>
      </c>
      <c r="F12" s="177" t="s">
        <v>158</v>
      </c>
      <c r="G12" s="177" t="s">
        <v>158</v>
      </c>
      <c r="H12" s="177" t="s">
        <v>158</v>
      </c>
      <c r="I12" s="178" t="s">
        <v>148</v>
      </c>
    </row>
    <row r="13" spans="1:9" s="176" customFormat="1" ht="28.8" x14ac:dyDescent="0.3">
      <c r="A13" s="177" t="s">
        <v>109</v>
      </c>
      <c r="B13" s="177" t="s">
        <v>3</v>
      </c>
      <c r="C13" s="177" t="s">
        <v>146</v>
      </c>
      <c r="D13" s="178" t="s">
        <v>121</v>
      </c>
      <c r="E13" s="177" t="s">
        <v>97</v>
      </c>
      <c r="F13" s="177" t="s">
        <v>98</v>
      </c>
      <c r="G13" s="177" t="s">
        <v>100</v>
      </c>
      <c r="H13" s="177" t="s">
        <v>103</v>
      </c>
      <c r="I13" s="178" t="s">
        <v>161</v>
      </c>
    </row>
    <row r="14" spans="1:9" s="176" customFormat="1" ht="28.8" x14ac:dyDescent="0.3">
      <c r="A14" s="177" t="s">
        <v>109</v>
      </c>
      <c r="B14" s="177" t="s">
        <v>3</v>
      </c>
      <c r="C14" s="177" t="s">
        <v>146</v>
      </c>
      <c r="D14" s="178" t="s">
        <v>122</v>
      </c>
      <c r="E14" s="177" t="s">
        <v>97</v>
      </c>
      <c r="F14" s="177" t="s">
        <v>98</v>
      </c>
      <c r="G14" s="177" t="s">
        <v>100</v>
      </c>
      <c r="H14" s="177" t="s">
        <v>103</v>
      </c>
      <c r="I14" s="178" t="s">
        <v>161</v>
      </c>
    </row>
    <row r="15" spans="1:9" s="176" customFormat="1" ht="28.8" x14ac:dyDescent="0.3">
      <c r="A15" s="177" t="s">
        <v>109</v>
      </c>
      <c r="B15" s="177" t="s">
        <v>3</v>
      </c>
      <c r="C15" s="177" t="s">
        <v>146</v>
      </c>
      <c r="D15" s="178" t="s">
        <v>123</v>
      </c>
      <c r="E15" s="177" t="s">
        <v>97</v>
      </c>
      <c r="F15" s="177" t="s">
        <v>98</v>
      </c>
      <c r="G15" s="177" t="s">
        <v>100</v>
      </c>
      <c r="H15" s="177" t="s">
        <v>103</v>
      </c>
      <c r="I15" s="178" t="s">
        <v>161</v>
      </c>
    </row>
    <row r="16" spans="1:9" s="176" customFormat="1" ht="28.8" x14ac:dyDescent="0.3">
      <c r="A16" s="177" t="s">
        <v>109</v>
      </c>
      <c r="B16" s="177" t="s">
        <v>3</v>
      </c>
      <c r="C16" s="177" t="s">
        <v>145</v>
      </c>
      <c r="D16" s="177" t="s">
        <v>124</v>
      </c>
      <c r="E16" s="177" t="s">
        <v>96</v>
      </c>
      <c r="F16" s="177" t="s">
        <v>104</v>
      </c>
      <c r="G16" s="177" t="s">
        <v>158</v>
      </c>
      <c r="H16" s="177" t="s">
        <v>158</v>
      </c>
      <c r="I16" s="178" t="s">
        <v>153</v>
      </c>
    </row>
    <row r="17" spans="1:9" s="176" customFormat="1" ht="28.8" x14ac:dyDescent="0.3">
      <c r="A17" s="177" t="s">
        <v>109</v>
      </c>
      <c r="B17" s="177" t="s">
        <v>3</v>
      </c>
      <c r="C17" s="177" t="s">
        <v>139</v>
      </c>
      <c r="D17" s="177" t="s">
        <v>125</v>
      </c>
      <c r="E17" s="177" t="s">
        <v>96</v>
      </c>
      <c r="F17" s="177" t="s">
        <v>101</v>
      </c>
      <c r="G17" s="177" t="s">
        <v>104</v>
      </c>
      <c r="H17" s="177" t="s">
        <v>158</v>
      </c>
      <c r="I17" s="178" t="s">
        <v>163</v>
      </c>
    </row>
    <row r="18" spans="1:9" s="176" customFormat="1" ht="28.8" x14ac:dyDescent="0.3">
      <c r="A18" s="177" t="s">
        <v>184</v>
      </c>
      <c r="B18" s="177" t="s">
        <v>17</v>
      </c>
      <c r="C18" s="177" t="s">
        <v>177</v>
      </c>
      <c r="D18" s="177" t="s">
        <v>141</v>
      </c>
      <c r="E18" s="177" t="s">
        <v>158</v>
      </c>
      <c r="F18" s="177" t="s">
        <v>158</v>
      </c>
      <c r="G18" s="177" t="s">
        <v>158</v>
      </c>
      <c r="H18" s="177" t="s">
        <v>158</v>
      </c>
      <c r="I18" s="178" t="s">
        <v>105</v>
      </c>
    </row>
    <row r="19" spans="1:9" s="176" customFormat="1" ht="57.6" x14ac:dyDescent="0.3">
      <c r="A19" s="177" t="s">
        <v>2</v>
      </c>
      <c r="B19" s="177" t="s">
        <v>2</v>
      </c>
      <c r="C19" s="177" t="s">
        <v>107</v>
      </c>
      <c r="D19" s="177" t="s">
        <v>141</v>
      </c>
      <c r="E19" s="177" t="s">
        <v>96</v>
      </c>
      <c r="F19" s="177"/>
      <c r="G19" s="177" t="s">
        <v>158</v>
      </c>
      <c r="H19" s="177" t="s">
        <v>158</v>
      </c>
      <c r="I19" s="178" t="s">
        <v>168</v>
      </c>
    </row>
    <row r="20" spans="1:9" s="176" customFormat="1" ht="28.8" x14ac:dyDescent="0.3">
      <c r="A20" s="177" t="s">
        <v>2</v>
      </c>
      <c r="B20" s="177" t="s">
        <v>2</v>
      </c>
      <c r="C20" s="177" t="s">
        <v>126</v>
      </c>
      <c r="D20" s="177" t="s">
        <v>141</v>
      </c>
      <c r="E20" s="177" t="s">
        <v>96</v>
      </c>
      <c r="F20" s="177" t="s">
        <v>158</v>
      </c>
      <c r="G20" s="177" t="s">
        <v>158</v>
      </c>
      <c r="H20" s="177" t="s">
        <v>158</v>
      </c>
      <c r="I20" s="178" t="s">
        <v>148</v>
      </c>
    </row>
    <row r="21" spans="1:9" s="176" customFormat="1" ht="28.8" x14ac:dyDescent="0.3">
      <c r="A21" s="177" t="s">
        <v>2</v>
      </c>
      <c r="B21" s="177" t="s">
        <v>2</v>
      </c>
      <c r="C21" s="177" t="s">
        <v>127</v>
      </c>
      <c r="D21" s="177" t="s">
        <v>141</v>
      </c>
      <c r="E21" s="177" t="s">
        <v>96</v>
      </c>
      <c r="F21" s="177" t="s">
        <v>158</v>
      </c>
      <c r="G21" s="177" t="s">
        <v>158</v>
      </c>
      <c r="H21" s="177" t="s">
        <v>158</v>
      </c>
      <c r="I21" s="178" t="s">
        <v>148</v>
      </c>
    </row>
    <row r="22" spans="1:9" s="176" customFormat="1" ht="28.8" x14ac:dyDescent="0.3">
      <c r="A22" s="177" t="s">
        <v>2</v>
      </c>
      <c r="B22" s="177" t="s">
        <v>2</v>
      </c>
      <c r="C22" s="177" t="s">
        <v>128</v>
      </c>
      <c r="D22" s="177" t="s">
        <v>141</v>
      </c>
      <c r="E22" s="177" t="s">
        <v>96</v>
      </c>
      <c r="F22" s="177" t="s">
        <v>158</v>
      </c>
      <c r="G22" s="177" t="s">
        <v>158</v>
      </c>
      <c r="H22" s="177" t="s">
        <v>158</v>
      </c>
      <c r="I22" s="178" t="s">
        <v>148</v>
      </c>
    </row>
    <row r="23" spans="1:9" s="176" customFormat="1" ht="28.8" x14ac:dyDescent="0.3">
      <c r="A23" s="177" t="s">
        <v>2</v>
      </c>
      <c r="B23" s="177" t="s">
        <v>2</v>
      </c>
      <c r="C23" s="177" t="s">
        <v>167</v>
      </c>
      <c r="D23" s="177" t="s">
        <v>141</v>
      </c>
      <c r="E23" s="177" t="s">
        <v>96</v>
      </c>
      <c r="F23" s="177" t="s">
        <v>158</v>
      </c>
      <c r="G23" s="177" t="s">
        <v>158</v>
      </c>
      <c r="H23" s="177" t="s">
        <v>158</v>
      </c>
      <c r="I23" s="178" t="s">
        <v>148</v>
      </c>
    </row>
    <row r="24" spans="1:9" s="176" customFormat="1" x14ac:dyDescent="0.3">
      <c r="A24" s="177" t="s">
        <v>2</v>
      </c>
      <c r="B24" s="177" t="s">
        <v>2</v>
      </c>
      <c r="C24" s="177" t="s">
        <v>129</v>
      </c>
      <c r="D24" s="177" t="s">
        <v>141</v>
      </c>
      <c r="E24" s="177" t="s">
        <v>96</v>
      </c>
      <c r="F24" s="177" t="s">
        <v>158</v>
      </c>
      <c r="G24" s="177" t="s">
        <v>158</v>
      </c>
      <c r="H24" s="177" t="s">
        <v>158</v>
      </c>
      <c r="I24" s="178" t="s">
        <v>148</v>
      </c>
    </row>
    <row r="25" spans="1:9" s="176" customFormat="1" ht="28.8" x14ac:dyDescent="0.3">
      <c r="A25" s="177" t="s">
        <v>183</v>
      </c>
      <c r="B25" s="177" t="s">
        <v>17</v>
      </c>
      <c r="C25" s="177" t="s">
        <v>174</v>
      </c>
      <c r="D25" s="177" t="s">
        <v>141</v>
      </c>
      <c r="E25" s="177" t="s">
        <v>158</v>
      </c>
      <c r="F25" s="177" t="s">
        <v>158</v>
      </c>
      <c r="G25" s="177" t="s">
        <v>158</v>
      </c>
      <c r="H25" s="177" t="s">
        <v>158</v>
      </c>
      <c r="I25" s="178" t="s">
        <v>105</v>
      </c>
    </row>
    <row r="26" spans="1:9" s="176" customFormat="1" ht="43.2" x14ac:dyDescent="0.3">
      <c r="A26" s="177" t="s">
        <v>1</v>
      </c>
      <c r="B26" s="177" t="s">
        <v>1</v>
      </c>
      <c r="C26" s="177" t="s">
        <v>130</v>
      </c>
      <c r="D26" s="177" t="s">
        <v>141</v>
      </c>
      <c r="E26" s="177" t="s">
        <v>158</v>
      </c>
      <c r="F26" s="177" t="s">
        <v>158</v>
      </c>
      <c r="G26" s="177" t="s">
        <v>158</v>
      </c>
      <c r="H26" s="177" t="s">
        <v>158</v>
      </c>
      <c r="I26" s="178" t="s">
        <v>169</v>
      </c>
    </row>
    <row r="27" spans="1:9" s="176" customFormat="1" ht="43.2" x14ac:dyDescent="0.3">
      <c r="A27" s="177" t="s">
        <v>1</v>
      </c>
      <c r="B27" s="177" t="s">
        <v>1</v>
      </c>
      <c r="C27" s="177" t="s">
        <v>131</v>
      </c>
      <c r="D27" s="177" t="s">
        <v>141</v>
      </c>
      <c r="E27" s="177" t="s">
        <v>158</v>
      </c>
      <c r="F27" s="177" t="s">
        <v>158</v>
      </c>
      <c r="G27" s="177" t="s">
        <v>158</v>
      </c>
      <c r="H27" s="177" t="s">
        <v>158</v>
      </c>
      <c r="I27" s="178" t="s">
        <v>169</v>
      </c>
    </row>
    <row r="28" spans="1:9" s="176" customFormat="1" ht="43.2" x14ac:dyDescent="0.3">
      <c r="A28" s="177" t="s">
        <v>1</v>
      </c>
      <c r="B28" s="177" t="s">
        <v>1</v>
      </c>
      <c r="C28" s="177" t="s">
        <v>132</v>
      </c>
      <c r="D28" s="177" t="s">
        <v>141</v>
      </c>
      <c r="E28" s="177" t="s">
        <v>158</v>
      </c>
      <c r="F28" s="177" t="s">
        <v>158</v>
      </c>
      <c r="G28" s="177" t="s">
        <v>158</v>
      </c>
      <c r="H28" s="177" t="s">
        <v>158</v>
      </c>
      <c r="I28" s="178" t="s">
        <v>169</v>
      </c>
    </row>
    <row r="29" spans="1:9" s="176" customFormat="1" ht="43.2" x14ac:dyDescent="0.3">
      <c r="A29" s="177" t="s">
        <v>1</v>
      </c>
      <c r="B29" s="177" t="s">
        <v>1</v>
      </c>
      <c r="C29" s="177" t="s">
        <v>133</v>
      </c>
      <c r="D29" s="177" t="s">
        <v>141</v>
      </c>
      <c r="E29" s="177" t="s">
        <v>158</v>
      </c>
      <c r="F29" s="177" t="s">
        <v>158</v>
      </c>
      <c r="G29" s="177" t="s">
        <v>158</v>
      </c>
      <c r="H29" s="177" t="s">
        <v>158</v>
      </c>
      <c r="I29" s="178" t="s">
        <v>169</v>
      </c>
    </row>
    <row r="30" spans="1:9" s="176" customFormat="1" ht="43.2" x14ac:dyDescent="0.3">
      <c r="A30" s="177" t="s">
        <v>1</v>
      </c>
      <c r="B30" s="177" t="s">
        <v>3</v>
      </c>
      <c r="C30" s="177" t="s">
        <v>134</v>
      </c>
      <c r="D30" s="177" t="s">
        <v>147</v>
      </c>
      <c r="E30" s="177" t="s">
        <v>158</v>
      </c>
      <c r="F30" s="177" t="s">
        <v>158</v>
      </c>
      <c r="G30" s="177" t="s">
        <v>158</v>
      </c>
      <c r="H30" s="177" t="s">
        <v>158</v>
      </c>
      <c r="I30" s="178" t="s">
        <v>105</v>
      </c>
    </row>
    <row r="31" spans="1:9" s="176" customFormat="1" x14ac:dyDescent="0.3">
      <c r="A31" s="177" t="s">
        <v>1</v>
      </c>
      <c r="B31" s="177" t="s">
        <v>1</v>
      </c>
      <c r="C31" s="177" t="s">
        <v>135</v>
      </c>
      <c r="D31" s="177" t="s">
        <v>141</v>
      </c>
      <c r="E31" s="177" t="s">
        <v>96</v>
      </c>
      <c r="F31" s="177" t="s">
        <v>158</v>
      </c>
      <c r="G31" s="177" t="s">
        <v>158</v>
      </c>
      <c r="H31" s="177" t="s">
        <v>158</v>
      </c>
      <c r="I31" s="178" t="s">
        <v>148</v>
      </c>
    </row>
    <row r="32" spans="1:9" s="176" customFormat="1" x14ac:dyDescent="0.3">
      <c r="A32" s="177" t="s">
        <v>182</v>
      </c>
      <c r="B32" s="177" t="s">
        <v>17</v>
      </c>
      <c r="C32" s="177" t="s">
        <v>176</v>
      </c>
      <c r="D32" s="177" t="s">
        <v>141</v>
      </c>
      <c r="E32" s="177" t="s">
        <v>158</v>
      </c>
      <c r="F32" s="177" t="s">
        <v>158</v>
      </c>
      <c r="G32" s="177" t="s">
        <v>158</v>
      </c>
      <c r="H32" s="177" t="s">
        <v>158</v>
      </c>
      <c r="I32" s="178" t="s">
        <v>105</v>
      </c>
    </row>
    <row r="33" spans="1:9" s="176" customFormat="1" x14ac:dyDescent="0.3">
      <c r="A33" s="177" t="s">
        <v>136</v>
      </c>
      <c r="B33" s="177" t="s">
        <v>6</v>
      </c>
      <c r="C33" s="177" t="s">
        <v>136</v>
      </c>
      <c r="D33" s="177" t="s">
        <v>141</v>
      </c>
      <c r="E33" s="177" t="s">
        <v>96</v>
      </c>
      <c r="F33" s="177" t="s">
        <v>158</v>
      </c>
      <c r="G33" s="177" t="s">
        <v>158</v>
      </c>
      <c r="H33" s="177" t="s">
        <v>158</v>
      </c>
      <c r="I33" s="178" t="s">
        <v>148</v>
      </c>
    </row>
    <row r="34" spans="1:9" s="176" customFormat="1" x14ac:dyDescent="0.3">
      <c r="A34" s="177" t="s">
        <v>5</v>
      </c>
      <c r="B34" s="177" t="s">
        <v>5</v>
      </c>
      <c r="C34" s="177" t="s">
        <v>5</v>
      </c>
      <c r="D34" s="177" t="s">
        <v>141</v>
      </c>
      <c r="E34" s="177" t="s">
        <v>158</v>
      </c>
      <c r="F34" s="177" t="s">
        <v>158</v>
      </c>
      <c r="G34" s="177" t="s">
        <v>158</v>
      </c>
      <c r="H34" s="177" t="s">
        <v>158</v>
      </c>
      <c r="I34" s="178" t="s">
        <v>105</v>
      </c>
    </row>
    <row r="35" spans="1:9" s="176" customFormat="1" ht="28.8" x14ac:dyDescent="0.3">
      <c r="A35" s="177" t="s">
        <v>5</v>
      </c>
      <c r="B35" s="177" t="s">
        <v>5</v>
      </c>
      <c r="C35" s="177" t="s">
        <v>137</v>
      </c>
      <c r="D35" s="177" t="s">
        <v>141</v>
      </c>
      <c r="E35" s="177" t="s">
        <v>158</v>
      </c>
      <c r="F35" s="177" t="s">
        <v>158</v>
      </c>
      <c r="G35" s="177" t="s">
        <v>158</v>
      </c>
      <c r="H35" s="177" t="s">
        <v>158</v>
      </c>
      <c r="I35" s="178" t="s">
        <v>105</v>
      </c>
    </row>
    <row r="36" spans="1:9" s="176" customFormat="1" ht="28.8" x14ac:dyDescent="0.3">
      <c r="A36" s="177" t="s">
        <v>5</v>
      </c>
      <c r="B36" s="177" t="s">
        <v>5</v>
      </c>
      <c r="C36" s="177" t="s">
        <v>138</v>
      </c>
      <c r="D36" s="177" t="s">
        <v>141</v>
      </c>
      <c r="E36" s="177" t="s">
        <v>158</v>
      </c>
      <c r="F36" s="177" t="s">
        <v>158</v>
      </c>
      <c r="G36" s="177" t="s">
        <v>158</v>
      </c>
      <c r="H36" s="177" t="s">
        <v>158</v>
      </c>
      <c r="I36" s="178" t="s">
        <v>105</v>
      </c>
    </row>
    <row r="37" spans="1:9" s="176" customFormat="1" ht="28.8" x14ac:dyDescent="0.3">
      <c r="A37" s="177" t="s">
        <v>185</v>
      </c>
      <c r="B37" s="177" t="s">
        <v>17</v>
      </c>
      <c r="C37" s="177" t="s">
        <v>174</v>
      </c>
      <c r="D37" s="177"/>
      <c r="E37" s="177"/>
      <c r="F37" s="177"/>
      <c r="G37" s="177"/>
      <c r="H37" s="177"/>
      <c r="I37" s="178"/>
    </row>
    <row r="38" spans="1:9" s="176" customFormat="1" ht="43.2" x14ac:dyDescent="0.3">
      <c r="A38" s="177" t="s">
        <v>181</v>
      </c>
      <c r="B38" s="177" t="s">
        <v>4</v>
      </c>
      <c r="C38" s="179" t="s">
        <v>175</v>
      </c>
      <c r="D38" s="179" t="s">
        <v>141</v>
      </c>
      <c r="E38" s="179" t="s">
        <v>158</v>
      </c>
      <c r="F38" s="179" t="s">
        <v>158</v>
      </c>
      <c r="G38" s="179" t="s">
        <v>158</v>
      </c>
      <c r="H38" s="179" t="s">
        <v>158</v>
      </c>
      <c r="I38" s="179" t="s">
        <v>105</v>
      </c>
    </row>
    <row r="39" spans="1:9" ht="29.4" thickBot="1" x14ac:dyDescent="0.35">
      <c r="A39" s="180" t="s">
        <v>181</v>
      </c>
      <c r="B39" s="180" t="s">
        <v>4</v>
      </c>
      <c r="C39" s="181" t="s">
        <v>170</v>
      </c>
      <c r="D39" s="182" t="s">
        <v>141</v>
      </c>
      <c r="E39" s="182" t="s">
        <v>158</v>
      </c>
      <c r="F39" s="182" t="s">
        <v>158</v>
      </c>
      <c r="G39" s="182" t="s">
        <v>158</v>
      </c>
      <c r="H39" s="182" t="s">
        <v>158</v>
      </c>
      <c r="I39" s="182" t="s">
        <v>105</v>
      </c>
    </row>
    <row r="41" spans="1:9" x14ac:dyDescent="0.3">
      <c r="B41" s="184"/>
    </row>
    <row r="42" spans="1:9" x14ac:dyDescent="0.3">
      <c r="B42" s="184"/>
    </row>
  </sheetData>
  <sheetProtection algorithmName="SHA-512" hashValue="H6psWuwZD6+ARqhipzDEC4jyLnMn4WmHXQLYavDUhYRoyOzuuZ+sZkZuAdCodpZwuZs4JqOJtpJGl5CN877RWQ==" saltValue="p6gSIUAZCZo/tlf+dOATow==" spinCount="100000" sheet="1" objects="1" scenarios="1" formatRows="0"/>
  <pageMargins left="0.31496062992125984" right="0.31496062992125984" top="0.74803149606299213" bottom="0.74803149606299213" header="0.31496062992125984" footer="0.31496062992125984"/>
  <pageSetup paperSize="5" scale="67" fitToHeight="0" orientation="landscape" r:id="rId1"/>
  <headerFooter>
    <oddHeader>&amp;CVersion 2 : 2020-06-11</oddHeader>
    <oddFooter>&amp;L&amp;A&amp;R&amp;P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B52"/>
  <sheetViews>
    <sheetView zoomScaleNormal="100" workbookViewId="0">
      <selection sqref="A1:Q1"/>
    </sheetView>
  </sheetViews>
  <sheetFormatPr baseColWidth="10" defaultColWidth="11.5546875" defaultRowHeight="14.4" x14ac:dyDescent="0.3"/>
  <cols>
    <col min="1" max="1" width="25.77734375" style="13" customWidth="1"/>
    <col min="2" max="2" width="20.77734375" style="13" customWidth="1"/>
    <col min="3" max="16384" width="11.5546875" style="13"/>
  </cols>
  <sheetData>
    <row r="1" spans="1:28" ht="53.4" customHeight="1" thickBot="1" x14ac:dyDescent="0.35">
      <c r="A1" s="328" t="s">
        <v>79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30"/>
      <c r="U1" s="331" t="s">
        <v>227</v>
      </c>
      <c r="V1" s="331"/>
      <c r="W1" s="331"/>
      <c r="X1" s="331"/>
      <c r="Y1" s="331"/>
      <c r="Z1" s="331"/>
      <c r="AA1" s="331"/>
      <c r="AB1" s="331"/>
    </row>
    <row r="2" spans="1:28" ht="3" customHeight="1" thickBot="1" x14ac:dyDescent="0.35">
      <c r="A2" s="2">
        <v>0</v>
      </c>
      <c r="B2" s="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28" x14ac:dyDescent="0.3">
      <c r="A3" s="8" t="s">
        <v>10</v>
      </c>
      <c r="B3" s="9" t="s">
        <v>11</v>
      </c>
      <c r="C3" s="9" t="s">
        <v>216</v>
      </c>
      <c r="D3" s="10"/>
      <c r="E3" s="10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11"/>
    </row>
    <row r="4" spans="1:28" x14ac:dyDescent="0.3">
      <c r="A4" s="7" t="str">
        <f>A3</f>
        <v>Version 1</v>
      </c>
      <c r="B4" s="5" t="s">
        <v>12</v>
      </c>
      <c r="C4" s="12" t="s">
        <v>217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28" x14ac:dyDescent="0.3">
      <c r="A5" s="7" t="str">
        <f>A4</f>
        <v>Version 1</v>
      </c>
      <c r="B5" s="5" t="s">
        <v>13</v>
      </c>
      <c r="C5" s="117" t="s">
        <v>95</v>
      </c>
      <c r="D5" s="117"/>
      <c r="E5" s="117"/>
      <c r="F5" s="117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8" ht="3" customHeight="1" x14ac:dyDescent="0.3">
      <c r="A6" s="83" t="str">
        <f>A5</f>
        <v>Version 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28" x14ac:dyDescent="0.3">
      <c r="A7" s="62" t="s">
        <v>225</v>
      </c>
      <c r="B7" s="21" t="s">
        <v>11</v>
      </c>
      <c r="C7" s="21" t="s">
        <v>226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28" x14ac:dyDescent="0.3">
      <c r="A8" s="7" t="str">
        <f t="shared" ref="A8:A13" si="0">A7</f>
        <v>Version 2</v>
      </c>
      <c r="B8" s="21" t="s">
        <v>12</v>
      </c>
      <c r="C8" s="192">
        <v>43993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28" x14ac:dyDescent="0.3">
      <c r="A9" s="7" t="str">
        <f t="shared" si="0"/>
        <v>Version 2</v>
      </c>
      <c r="B9" s="21" t="s">
        <v>13</v>
      </c>
      <c r="C9" s="21" t="s">
        <v>234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28" x14ac:dyDescent="0.3">
      <c r="A10" s="7" t="str">
        <f t="shared" si="0"/>
        <v>Version 2</v>
      </c>
      <c r="B10" s="21"/>
      <c r="C10" s="21" t="s">
        <v>232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</row>
    <row r="11" spans="1:28" x14ac:dyDescent="0.3">
      <c r="A11" s="7" t="str">
        <f t="shared" si="0"/>
        <v>Version 2</v>
      </c>
      <c r="B11" s="21"/>
      <c r="C11" s="193" t="s">
        <v>233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1:28" ht="15" thickBot="1" x14ac:dyDescent="0.35">
      <c r="A12" s="7" t="str">
        <f t="shared" si="0"/>
        <v>Version 2</v>
      </c>
      <c r="B12" s="21"/>
      <c r="C12" s="193" t="s">
        <v>231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1:28" ht="3" customHeight="1" thickBot="1" x14ac:dyDescent="0.35">
      <c r="A13" s="194" t="str">
        <f t="shared" si="0"/>
        <v>Version 2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28" x14ac:dyDescent="0.3">
      <c r="A14" s="6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spans="1:28" x14ac:dyDescent="0.3">
      <c r="A15" s="6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</row>
    <row r="16" spans="1:28" x14ac:dyDescent="0.3">
      <c r="A16" s="6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</row>
    <row r="17" spans="1:17" x14ac:dyDescent="0.3">
      <c r="A17" s="6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1:17" x14ac:dyDescent="0.3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1:17" x14ac:dyDescent="0.3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</row>
    <row r="20" spans="1:17" x14ac:dyDescent="0.3">
      <c r="A20" s="6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</row>
    <row r="21" spans="1:17" x14ac:dyDescent="0.3">
      <c r="A21" s="6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</row>
    <row r="22" spans="1:17" x14ac:dyDescent="0.3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</row>
    <row r="23" spans="1:17" x14ac:dyDescent="0.3">
      <c r="A23" s="6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x14ac:dyDescent="0.3">
      <c r="A24" s="6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</row>
    <row r="25" spans="1:17" x14ac:dyDescent="0.3">
      <c r="A25" s="6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</row>
    <row r="26" spans="1:17" x14ac:dyDescent="0.3">
      <c r="A26" s="6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</row>
    <row r="27" spans="1:17" x14ac:dyDescent="0.3">
      <c r="A27" s="6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</row>
    <row r="28" spans="1:17" x14ac:dyDescent="0.3">
      <c r="A28" s="6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</row>
    <row r="29" spans="1:17" x14ac:dyDescent="0.3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</row>
    <row r="30" spans="1:17" x14ac:dyDescent="0.3">
      <c r="A30" s="6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</row>
    <row r="31" spans="1:17" x14ac:dyDescent="0.3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x14ac:dyDescent="0.3">
      <c r="A32" s="6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</row>
    <row r="33" spans="1:17" x14ac:dyDescent="0.3">
      <c r="A33" s="6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</row>
    <row r="34" spans="1:17" x14ac:dyDescent="0.3">
      <c r="A34" s="6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</row>
    <row r="35" spans="1:17" x14ac:dyDescent="0.3">
      <c r="A35" s="6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</row>
    <row r="36" spans="1:17" x14ac:dyDescent="0.3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1:17" x14ac:dyDescent="0.3">
      <c r="A37" s="6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</row>
    <row r="38" spans="1:17" x14ac:dyDescent="0.3">
      <c r="A38" s="6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</row>
    <row r="39" spans="1:17" x14ac:dyDescent="0.3">
      <c r="A39" s="6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</row>
    <row r="40" spans="1:17" x14ac:dyDescent="0.3">
      <c r="A40" s="6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</row>
    <row r="41" spans="1:17" x14ac:dyDescent="0.3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</row>
    <row r="42" spans="1:17" x14ac:dyDescent="0.3">
      <c r="A42" s="6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</row>
    <row r="43" spans="1:17" x14ac:dyDescent="0.3">
      <c r="A43" s="62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</row>
    <row r="44" spans="1:17" x14ac:dyDescent="0.3">
      <c r="A44" s="6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x14ac:dyDescent="0.3">
      <c r="A45" s="6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1:17" x14ac:dyDescent="0.3">
      <c r="A46" s="62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</row>
    <row r="47" spans="1:17" x14ac:dyDescent="0.3">
      <c r="A47" s="6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</row>
    <row r="48" spans="1:17" x14ac:dyDescent="0.3">
      <c r="A48" s="6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</row>
    <row r="49" spans="1:17" x14ac:dyDescent="0.3">
      <c r="A49" s="6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</row>
    <row r="50" spans="1:17" x14ac:dyDescent="0.3">
      <c r="A50" s="6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</row>
    <row r="51" spans="1:17" x14ac:dyDescent="0.3">
      <c r="A51" s="62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</row>
    <row r="52" spans="1:17" ht="15" thickBot="1" x14ac:dyDescent="0.3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8"/>
    </row>
  </sheetData>
  <sheetProtection algorithmName="SHA-512" hashValue="Ax5mHJghL6mbKBS7Vbko9JvyCKlHQTeIiAW/mnDB8LQmKZxInT+5a/4M34UbncbQ4nMzMX/5jSOp5mzq4QW5yQ==" saltValue="m6edwkjP9LhR4pkmwEfmpA==" spinCount="100000" sheet="1" objects="1" scenarios="1" formatRows="0" selectLockedCells="1"/>
  <mergeCells count="2">
    <mergeCell ref="A1:Q1"/>
    <mergeCell ref="U1:AB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landscape" r:id="rId1"/>
  <headerFooter>
    <oddHeader>&amp;CVersion 2 : 2020-06-11</oddHeader>
    <oddFooter>&amp;L&amp;A&amp;R&amp;P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 macro="[0]!Bouton_Admin_Appliquer_proteger_mot_de_passe">
                <anchor moveWithCells="1" sizeWithCells="1">
                  <from>
                    <xdr:col>21</xdr:col>
                    <xdr:colOff>723900</xdr:colOff>
                    <xdr:row>16</xdr:row>
                    <xdr:rowOff>129540</xdr:rowOff>
                  </from>
                  <to>
                    <xdr:col>25</xdr:col>
                    <xdr:colOff>754380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Button 7">
              <controlPr defaultSize="0" print="0" autoFill="0" autoPict="0" macro="[0]!Bouton_Admin_Enlever_proteger_mot_de_passe">
                <anchor moveWithCells="1" sizeWithCells="1">
                  <from>
                    <xdr:col>21</xdr:col>
                    <xdr:colOff>723900</xdr:colOff>
                    <xdr:row>18</xdr:row>
                    <xdr:rowOff>121920</xdr:rowOff>
                  </from>
                  <to>
                    <xdr:col>25</xdr:col>
                    <xdr:colOff>754380</xdr:colOff>
                    <xdr:row>20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Button 8">
              <controlPr defaultSize="0" print="0" autoFill="0" autoPict="0" macro="[0]!Bouton_Admin_Afficher_onglets_de_service">
                <anchor moveWithCells="1" sizeWithCells="1">
                  <from>
                    <xdr:col>21</xdr:col>
                    <xdr:colOff>731520</xdr:colOff>
                    <xdr:row>20</xdr:row>
                    <xdr:rowOff>160020</xdr:rowOff>
                  </from>
                  <to>
                    <xdr:col>25</xdr:col>
                    <xdr:colOff>762000</xdr:colOff>
                    <xdr:row>22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Button 9">
              <controlPr defaultSize="0" print="0" autoFill="0" autoPict="0" macro="[0]!Bouton_Admin_Masquer_onglets_de_service">
                <anchor moveWithCells="1" sizeWithCells="1">
                  <from>
                    <xdr:col>21</xdr:col>
                    <xdr:colOff>723900</xdr:colOff>
                    <xdr:row>14</xdr:row>
                    <xdr:rowOff>99060</xdr:rowOff>
                  </from>
                  <to>
                    <xdr:col>25</xdr:col>
                    <xdr:colOff>754380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Button 10">
              <controlPr defaultSize="0" print="0" autoFill="0" autoPict="0" macro="[0]!Bouton_Admin_Bruler_entetes">
                <anchor moveWithCells="1" sizeWithCells="1">
                  <from>
                    <xdr:col>21</xdr:col>
                    <xdr:colOff>723900</xdr:colOff>
                    <xdr:row>11</xdr:row>
                    <xdr:rowOff>99060</xdr:rowOff>
                  </from>
                  <to>
                    <xdr:col>25</xdr:col>
                    <xdr:colOff>762000</xdr:colOff>
                    <xdr:row>14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44"/>
  <sheetViews>
    <sheetView workbookViewId="0"/>
  </sheetViews>
  <sheetFormatPr baseColWidth="10" defaultColWidth="11.5546875" defaultRowHeight="14.4" x14ac:dyDescent="0.3"/>
  <cols>
    <col min="1" max="1" width="61.109375" style="63" bestFit="1" customWidth="1"/>
    <col min="2" max="16384" width="11.5546875" style="63"/>
  </cols>
  <sheetData>
    <row r="1" spans="1:1" ht="15" thickBot="1" x14ac:dyDescent="0.35">
      <c r="A1" s="82" t="s">
        <v>0</v>
      </c>
    </row>
    <row r="2" spans="1:1" x14ac:dyDescent="0.3">
      <c r="A2" s="67" t="s">
        <v>40</v>
      </c>
    </row>
    <row r="3" spans="1:1" x14ac:dyDescent="0.3">
      <c r="A3" s="69" t="s">
        <v>41</v>
      </c>
    </row>
    <row r="4" spans="1:1" ht="15" thickBot="1" x14ac:dyDescent="0.35">
      <c r="A4" s="71" t="s">
        <v>82</v>
      </c>
    </row>
    <row r="6" spans="1:1" ht="15" thickBot="1" x14ac:dyDescent="0.35">
      <c r="A6" s="97" t="s">
        <v>7</v>
      </c>
    </row>
    <row r="7" spans="1:1" ht="15" thickBot="1" x14ac:dyDescent="0.35">
      <c r="A7" s="32" t="s">
        <v>7</v>
      </c>
    </row>
    <row r="9" spans="1:1" ht="15" thickBot="1" x14ac:dyDescent="0.35">
      <c r="A9" s="82" t="s">
        <v>34</v>
      </c>
    </row>
    <row r="10" spans="1:1" x14ac:dyDescent="0.3">
      <c r="A10" s="67" t="s">
        <v>37</v>
      </c>
    </row>
    <row r="11" spans="1:1" x14ac:dyDescent="0.3">
      <c r="A11" s="69" t="s">
        <v>38</v>
      </c>
    </row>
    <row r="12" spans="1:1" ht="15" thickBot="1" x14ac:dyDescent="0.35">
      <c r="A12" s="71" t="s">
        <v>36</v>
      </c>
    </row>
    <row r="14" spans="1:1" ht="15" thickBot="1" x14ac:dyDescent="0.35">
      <c r="A14" s="82" t="s">
        <v>164</v>
      </c>
    </row>
    <row r="15" spans="1:1" x14ac:dyDescent="0.3">
      <c r="A15" s="67" t="s">
        <v>6</v>
      </c>
    </row>
    <row r="16" spans="1:1" x14ac:dyDescent="0.3">
      <c r="A16" s="69" t="s">
        <v>2</v>
      </c>
    </row>
    <row r="17" spans="1:1" x14ac:dyDescent="0.3">
      <c r="A17" s="69" t="s">
        <v>4</v>
      </c>
    </row>
    <row r="18" spans="1:1" x14ac:dyDescent="0.3">
      <c r="A18" s="69" t="s">
        <v>5</v>
      </c>
    </row>
    <row r="19" spans="1:1" x14ac:dyDescent="0.3">
      <c r="A19" s="69" t="s">
        <v>3</v>
      </c>
    </row>
    <row r="20" spans="1:1" x14ac:dyDescent="0.3">
      <c r="A20" s="69" t="s">
        <v>1</v>
      </c>
    </row>
    <row r="21" spans="1:1" ht="15" thickBot="1" x14ac:dyDescent="0.35">
      <c r="A21" s="71" t="s">
        <v>17</v>
      </c>
    </row>
    <row r="22" spans="1:1" x14ac:dyDescent="0.3">
      <c r="A22" s="76"/>
    </row>
    <row r="23" spans="1:1" ht="15" thickBot="1" x14ac:dyDescent="0.35">
      <c r="A23" s="97" t="s">
        <v>165</v>
      </c>
    </row>
    <row r="24" spans="1:1" x14ac:dyDescent="0.3">
      <c r="A24" s="67" t="s">
        <v>2</v>
      </c>
    </row>
    <row r="25" spans="1:1" x14ac:dyDescent="0.3">
      <c r="A25" s="69" t="s">
        <v>5</v>
      </c>
    </row>
    <row r="26" spans="1:1" x14ac:dyDescent="0.3">
      <c r="A26" s="69" t="s">
        <v>3</v>
      </c>
    </row>
    <row r="27" spans="1:1" ht="15" thickBot="1" x14ac:dyDescent="0.35">
      <c r="A27" s="71" t="s">
        <v>1</v>
      </c>
    </row>
    <row r="29" spans="1:1" ht="15" thickBot="1" x14ac:dyDescent="0.35">
      <c r="A29" s="82" t="s">
        <v>17</v>
      </c>
    </row>
    <row r="30" spans="1:1" x14ac:dyDescent="0.3">
      <c r="A30" s="67" t="s">
        <v>67</v>
      </c>
    </row>
    <row r="31" spans="1:1" x14ac:dyDescent="0.3">
      <c r="A31" s="69" t="s">
        <v>80</v>
      </c>
    </row>
    <row r="32" spans="1:1" ht="15" thickBot="1" x14ac:dyDescent="0.35">
      <c r="A32" s="71" t="s">
        <v>35</v>
      </c>
    </row>
    <row r="34" spans="1:1" ht="15" thickBot="1" x14ac:dyDescent="0.35">
      <c r="A34" s="82" t="s">
        <v>48</v>
      </c>
    </row>
    <row r="35" spans="1:1" ht="15" thickBot="1" x14ac:dyDescent="0.35">
      <c r="A35" s="32" t="s">
        <v>35</v>
      </c>
    </row>
    <row r="36" spans="1:1" x14ac:dyDescent="0.3">
      <c r="A36" s="76"/>
    </row>
    <row r="37" spans="1:1" ht="15" thickBot="1" x14ac:dyDescent="0.35">
      <c r="A37" s="82" t="s">
        <v>46</v>
      </c>
    </row>
    <row r="38" spans="1:1" x14ac:dyDescent="0.3">
      <c r="A38" s="67" t="s">
        <v>84</v>
      </c>
    </row>
    <row r="39" spans="1:1" x14ac:dyDescent="0.3">
      <c r="A39" s="69" t="s">
        <v>83</v>
      </c>
    </row>
    <row r="40" spans="1:1" ht="15" thickBot="1" x14ac:dyDescent="0.35">
      <c r="A40" s="191" t="s">
        <v>230</v>
      </c>
    </row>
    <row r="42" spans="1:1" ht="15" thickBot="1" x14ac:dyDescent="0.35">
      <c r="A42" s="82" t="s">
        <v>47</v>
      </c>
    </row>
    <row r="43" spans="1:1" x14ac:dyDescent="0.3">
      <c r="A43" s="67" t="s">
        <v>84</v>
      </c>
    </row>
    <row r="44" spans="1:1" ht="15" thickBot="1" x14ac:dyDescent="0.35">
      <c r="A44" s="71" t="s">
        <v>83</v>
      </c>
    </row>
  </sheetData>
  <sheetProtection algorithmName="SHA-512" hashValue="U/sThSgLMoVUGEWqwekRYeUCnNWZbHoofRlpN9YdliVq/g9ikhX6KsqfCSRJw7DmHwSnVA4/IwuCVz1Q/Nm7Kw==" saltValue="B0Ldtl5bmPbpzP5pwI9jNg==" spinCount="100000" sheet="1" objects="1" scenarios="1" formatRows="0" selectLockedCells="1"/>
  <sortState ref="A34:A36">
    <sortCondition ref="A34:A36"/>
  </sortState>
  <pageMargins left="0.7" right="0.7" top="0.75" bottom="0.75" header="0.3" footer="0.3"/>
  <pageSetup orientation="portrait" r:id="rId1"/>
  <headerFooter>
    <oddHeader>&amp;CVersion 2 : 2020-06-11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I178"/>
  <sheetViews>
    <sheetView workbookViewId="0"/>
  </sheetViews>
  <sheetFormatPr baseColWidth="10" defaultColWidth="11.5546875" defaultRowHeight="14.4" x14ac:dyDescent="0.3"/>
  <cols>
    <col min="1" max="1" width="43.88671875" style="63" bestFit="1" customWidth="1"/>
    <col min="2" max="2" width="21.33203125" style="63" bestFit="1" customWidth="1"/>
    <col min="3" max="3" width="56.44140625" style="63" bestFit="1" customWidth="1"/>
    <col min="4" max="4" width="104.77734375" style="63" bestFit="1" customWidth="1"/>
    <col min="5" max="5" width="26.88671875" style="63" bestFit="1" customWidth="1"/>
    <col min="6" max="6" width="26.77734375" style="63" bestFit="1" customWidth="1"/>
    <col min="7" max="7" width="32.21875" style="63" bestFit="1" customWidth="1"/>
    <col min="8" max="8" width="26.77734375" style="63" bestFit="1" customWidth="1"/>
    <col min="9" max="9" width="28.44140625" style="63" bestFit="1" customWidth="1"/>
    <col min="10" max="16384" width="11.5546875" style="63"/>
  </cols>
  <sheetData>
    <row r="1" spans="1:8" ht="40.200000000000003" customHeight="1" thickBot="1" x14ac:dyDescent="0.35">
      <c r="A1" s="106" t="s">
        <v>45</v>
      </c>
      <c r="B1" s="337" t="s">
        <v>18</v>
      </c>
      <c r="C1" s="338"/>
      <c r="D1" s="338"/>
      <c r="E1" s="338"/>
      <c r="F1" s="64"/>
      <c r="G1" s="65"/>
      <c r="H1" s="65"/>
    </row>
    <row r="2" spans="1:8" ht="15" thickBot="1" x14ac:dyDescent="0.35">
      <c r="A2" s="66" t="s">
        <v>19</v>
      </c>
      <c r="B2" s="66" t="s">
        <v>0</v>
      </c>
      <c r="C2" s="66" t="s">
        <v>32</v>
      </c>
      <c r="D2" s="66" t="s">
        <v>8</v>
      </c>
      <c r="E2" s="66" t="s">
        <v>9</v>
      </c>
    </row>
    <row r="3" spans="1:8" x14ac:dyDescent="0.3">
      <c r="A3" s="67" t="str">
        <f>Menus!$A$15</f>
        <v>EC EAF</v>
      </c>
      <c r="B3" s="67" t="str">
        <f>Menus!$A$2</f>
        <v>AO - AVEC hébergement</v>
      </c>
      <c r="C3" s="67" t="str">
        <f t="shared" ref="C3:C23" si="0">CONCATENATE(A3," — ",B3)</f>
        <v>EC EAF — AO - AVEC hébergement</v>
      </c>
      <c r="D3" s="68">
        <v>2.3122874618821766E-2</v>
      </c>
      <c r="E3" s="68">
        <f t="shared" ref="E3:E23" si="1">ROUND(D3,4)</f>
        <v>2.3099999999999999E-2</v>
      </c>
    </row>
    <row r="4" spans="1:8" x14ac:dyDescent="0.3">
      <c r="A4" s="69" t="str">
        <f>Menus!$A$15</f>
        <v>EC EAF</v>
      </c>
      <c r="B4" s="69" t="str">
        <f>Menus!$A$3</f>
        <v>AO - SANS hébergement</v>
      </c>
      <c r="C4" s="69" t="str">
        <f t="shared" si="0"/>
        <v>EC EAF — AO - SANS hébergement</v>
      </c>
      <c r="D4" s="70">
        <v>2.4023765837736889E-2</v>
      </c>
      <c r="E4" s="70">
        <f t="shared" si="1"/>
        <v>2.4E-2</v>
      </c>
    </row>
    <row r="5" spans="1:8" ht="15" thickBot="1" x14ac:dyDescent="0.35">
      <c r="A5" s="71" t="str">
        <f>Menus!$A$15</f>
        <v>EC EAF</v>
      </c>
      <c r="B5" s="71" t="str">
        <f>Menus!$A$4</f>
        <v>ERTS (gré à gré)</v>
      </c>
      <c r="C5" s="71" t="str">
        <f t="shared" si="0"/>
        <v>EC EAF — ERTS (gré à gré)</v>
      </c>
      <c r="D5" s="72">
        <v>4.4279174469825048E-3</v>
      </c>
      <c r="E5" s="72">
        <f t="shared" si="1"/>
        <v>4.4000000000000003E-3</v>
      </c>
    </row>
    <row r="6" spans="1:8" x14ac:dyDescent="0.3">
      <c r="A6" s="67" t="str">
        <f>Menus!$A$16</f>
        <v>Éducation de peuplement</v>
      </c>
      <c r="B6" s="67" t="str">
        <f>Menus!$A$2</f>
        <v>AO - AVEC hébergement</v>
      </c>
      <c r="C6" s="67" t="str">
        <f t="shared" si="0"/>
        <v>Éducation de peuplement — AO - AVEC hébergement</v>
      </c>
      <c r="D6" s="68">
        <v>1.9006814659902373E-2</v>
      </c>
      <c r="E6" s="68">
        <f t="shared" si="1"/>
        <v>1.9E-2</v>
      </c>
    </row>
    <row r="7" spans="1:8" x14ac:dyDescent="0.3">
      <c r="A7" s="69" t="str">
        <f>Menus!$A$16</f>
        <v>Éducation de peuplement</v>
      </c>
      <c r="B7" s="69" t="str">
        <f>Menus!$A$3</f>
        <v>AO - SANS hébergement</v>
      </c>
      <c r="C7" s="69" t="str">
        <f t="shared" si="0"/>
        <v>Éducation de peuplement — AO - SANS hébergement</v>
      </c>
      <c r="D7" s="70">
        <v>2.1383124736935454E-2</v>
      </c>
      <c r="E7" s="70">
        <f t="shared" si="1"/>
        <v>2.1399999999999999E-2</v>
      </c>
    </row>
    <row r="8" spans="1:8" ht="15" thickBot="1" x14ac:dyDescent="0.35">
      <c r="A8" s="71" t="str">
        <f>Menus!$A$16</f>
        <v>Éducation de peuplement</v>
      </c>
      <c r="B8" s="71" t="str">
        <f>Menus!$A$4</f>
        <v>ERTS (gré à gré)</v>
      </c>
      <c r="C8" s="71" t="str">
        <f t="shared" si="0"/>
        <v>Éducation de peuplement — ERTS (gré à gré)</v>
      </c>
      <c r="D8" s="72">
        <v>2.7609558522735233E-3</v>
      </c>
      <c r="E8" s="72">
        <f t="shared" si="1"/>
        <v>2.8E-3</v>
      </c>
    </row>
    <row r="9" spans="1:8" x14ac:dyDescent="0.3">
      <c r="A9" s="67" t="str">
        <f>Menus!$A$17</f>
        <v>Inventaire avant traitement</v>
      </c>
      <c r="B9" s="67" t="str">
        <f>Menus!$A$2</f>
        <v>AO - AVEC hébergement</v>
      </c>
      <c r="C9" s="67" t="str">
        <f t="shared" si="0"/>
        <v>Inventaire avant traitement — AO - AVEC hébergement</v>
      </c>
      <c r="D9" s="68">
        <v>1.9310802237836464E-2</v>
      </c>
      <c r="E9" s="68">
        <f t="shared" si="1"/>
        <v>1.9300000000000001E-2</v>
      </c>
    </row>
    <row r="10" spans="1:8" x14ac:dyDescent="0.3">
      <c r="A10" s="69" t="str">
        <f>Menus!$A$17</f>
        <v>Inventaire avant traitement</v>
      </c>
      <c r="B10" s="69" t="str">
        <f>Menus!$A$3</f>
        <v>AO - SANS hébergement</v>
      </c>
      <c r="C10" s="69" t="str">
        <f t="shared" si="0"/>
        <v>Inventaire avant traitement — AO - SANS hébergement</v>
      </c>
      <c r="D10" s="70">
        <v>2.1389715967834264E-2</v>
      </c>
      <c r="E10" s="70">
        <f t="shared" si="1"/>
        <v>2.1399999999999999E-2</v>
      </c>
    </row>
    <row r="11" spans="1:8" ht="15" thickBot="1" x14ac:dyDescent="0.35">
      <c r="A11" s="71" t="str">
        <f>Menus!$A$17</f>
        <v>Inventaire avant traitement</v>
      </c>
      <c r="B11" s="71" t="str">
        <f>Menus!$A$4</f>
        <v>ERTS (gré à gré)</v>
      </c>
      <c r="C11" s="71" t="str">
        <f t="shared" si="0"/>
        <v>Inventaire avant traitement — ERTS (gré à gré)</v>
      </c>
      <c r="D11" s="72">
        <v>4.5805331214358556E-3</v>
      </c>
      <c r="E11" s="72">
        <f t="shared" si="1"/>
        <v>4.5999999999999999E-3</v>
      </c>
    </row>
    <row r="12" spans="1:8" x14ac:dyDescent="0.3">
      <c r="A12" s="67" t="str">
        <f>Menus!$A$18</f>
        <v>Martelage</v>
      </c>
      <c r="B12" s="67" t="str">
        <f>Menus!$A$2</f>
        <v>AO - AVEC hébergement</v>
      </c>
      <c r="C12" s="67" t="str">
        <f t="shared" si="0"/>
        <v>Martelage — AO - AVEC hébergement</v>
      </c>
      <c r="D12" s="68">
        <v>1.6490912491565712E-2</v>
      </c>
      <c r="E12" s="68">
        <f t="shared" si="1"/>
        <v>1.6500000000000001E-2</v>
      </c>
    </row>
    <row r="13" spans="1:8" x14ac:dyDescent="0.3">
      <c r="A13" s="69" t="str">
        <f>Menus!$A$18</f>
        <v>Martelage</v>
      </c>
      <c r="B13" s="69" t="str">
        <f>Menus!$A$3</f>
        <v>AO - SANS hébergement</v>
      </c>
      <c r="C13" s="69" t="str">
        <f t="shared" si="0"/>
        <v>Martelage — AO - SANS hébergement</v>
      </c>
      <c r="D13" s="70">
        <v>1.8266249630679344E-2</v>
      </c>
      <c r="E13" s="70">
        <f t="shared" si="1"/>
        <v>1.83E-2</v>
      </c>
    </row>
    <row r="14" spans="1:8" ht="15" thickBot="1" x14ac:dyDescent="0.35">
      <c r="A14" s="71" t="str">
        <f>Menus!$A$18</f>
        <v>Martelage</v>
      </c>
      <c r="B14" s="71" t="str">
        <f>Menus!$A$4</f>
        <v>ERTS (gré à gré)</v>
      </c>
      <c r="C14" s="71" t="str">
        <f t="shared" si="0"/>
        <v>Martelage — ERTS (gré à gré)</v>
      </c>
      <c r="D14" s="72">
        <v>4.5805331214358556E-3</v>
      </c>
      <c r="E14" s="72">
        <f t="shared" si="1"/>
        <v>4.5999999999999999E-3</v>
      </c>
    </row>
    <row r="15" spans="1:8" x14ac:dyDescent="0.3">
      <c r="A15" s="67" t="str">
        <f>Menus!$A$19</f>
        <v>Préparation de site</v>
      </c>
      <c r="B15" s="67" t="str">
        <f>Menus!$A$2</f>
        <v>AO - AVEC hébergement</v>
      </c>
      <c r="C15" s="67" t="str">
        <f t="shared" si="0"/>
        <v>Préparation de site — AO - AVEC hébergement</v>
      </c>
      <c r="D15" s="68">
        <v>2.294460494858749E-2</v>
      </c>
      <c r="E15" s="68">
        <f t="shared" si="1"/>
        <v>2.29E-2</v>
      </c>
    </row>
    <row r="16" spans="1:8" x14ac:dyDescent="0.3">
      <c r="A16" s="69" t="str">
        <f>Menus!$A$19</f>
        <v>Préparation de site</v>
      </c>
      <c r="B16" s="69" t="str">
        <f>Menus!$A$3</f>
        <v>AO - SANS hébergement</v>
      </c>
      <c r="C16" s="69" t="str">
        <f t="shared" si="0"/>
        <v>Préparation de site — AO - SANS hébergement</v>
      </c>
      <c r="D16" s="70">
        <v>2.4023765837736889E-2</v>
      </c>
      <c r="E16" s="70">
        <f t="shared" si="1"/>
        <v>2.4E-2</v>
      </c>
    </row>
    <row r="17" spans="1:5" ht="15" thickBot="1" x14ac:dyDescent="0.35">
      <c r="A17" s="71" t="str">
        <f>Menus!$A$19</f>
        <v>Préparation de site</v>
      </c>
      <c r="B17" s="71" t="str">
        <f>Menus!$A$4</f>
        <v>ERTS (gré à gré)</v>
      </c>
      <c r="C17" s="71" t="str">
        <f t="shared" si="0"/>
        <v>Préparation de site — ERTS (gré à gré)</v>
      </c>
      <c r="D17" s="72">
        <v>4.4279174469825048E-3</v>
      </c>
      <c r="E17" s="72">
        <f t="shared" si="1"/>
        <v>4.4000000000000003E-3</v>
      </c>
    </row>
    <row r="18" spans="1:5" x14ac:dyDescent="0.3">
      <c r="A18" s="67" t="str">
        <f>Menus!$A$20</f>
        <v>Régénération artificielle</v>
      </c>
      <c r="B18" s="67" t="str">
        <f>Menus!$A$2</f>
        <v>AO - AVEC hébergement</v>
      </c>
      <c r="C18" s="67" t="str">
        <f t="shared" si="0"/>
        <v>Régénération artificielle — AO - AVEC hébergement</v>
      </c>
      <c r="D18" s="68">
        <v>2.8984032364420109E-2</v>
      </c>
      <c r="E18" s="68">
        <f t="shared" si="1"/>
        <v>2.9000000000000001E-2</v>
      </c>
    </row>
    <row r="19" spans="1:5" x14ac:dyDescent="0.3">
      <c r="A19" s="69" t="str">
        <f>Menus!$A$20</f>
        <v>Régénération artificielle</v>
      </c>
      <c r="B19" s="69" t="str">
        <f>Menus!$A$3</f>
        <v>AO - SANS hébergement</v>
      </c>
      <c r="C19" s="69" t="str">
        <f t="shared" si="0"/>
        <v>Régénération artificielle — AO - SANS hébergement</v>
      </c>
      <c r="D19" s="70">
        <v>3.3761450865951281E-2</v>
      </c>
      <c r="E19" s="70">
        <f t="shared" si="1"/>
        <v>3.3799999999999997E-2</v>
      </c>
    </row>
    <row r="20" spans="1:5" ht="15" thickBot="1" x14ac:dyDescent="0.35">
      <c r="A20" s="71" t="str">
        <f>Menus!$A$20</f>
        <v>Régénération artificielle</v>
      </c>
      <c r="B20" s="71" t="str">
        <f>Menus!$A$4</f>
        <v>ERTS (gré à gré)</v>
      </c>
      <c r="C20" s="71" t="str">
        <f t="shared" si="0"/>
        <v>Régénération artificielle — ERTS (gré à gré)</v>
      </c>
      <c r="D20" s="72">
        <v>1.3957961512391286E-3</v>
      </c>
      <c r="E20" s="72">
        <f t="shared" si="1"/>
        <v>1.4E-3</v>
      </c>
    </row>
    <row r="21" spans="1:5" x14ac:dyDescent="0.3">
      <c r="A21" s="69" t="str">
        <f>Menus!$A$21</f>
        <v>Travaux techniques autres</v>
      </c>
      <c r="B21" s="69" t="str">
        <f>Menus!$A$2</f>
        <v>AO - AVEC hébergement</v>
      </c>
      <c r="C21" s="69" t="str">
        <f t="shared" si="0"/>
        <v>Travaux techniques autres — AO - AVEC hébergement</v>
      </c>
      <c r="D21" s="70">
        <v>1.9310802237836548E-2</v>
      </c>
      <c r="E21" s="70">
        <f t="shared" si="1"/>
        <v>1.9300000000000001E-2</v>
      </c>
    </row>
    <row r="22" spans="1:5" x14ac:dyDescent="0.3">
      <c r="A22" s="69" t="str">
        <f>Menus!$A$21</f>
        <v>Travaux techniques autres</v>
      </c>
      <c r="B22" s="69" t="str">
        <f>Menus!$A$3</f>
        <v>AO - SANS hébergement</v>
      </c>
      <c r="C22" s="69" t="str">
        <f t="shared" si="0"/>
        <v>Travaux techniques autres — AO - SANS hébergement</v>
      </c>
      <c r="D22" s="70">
        <v>2.1389715967834264E-2</v>
      </c>
      <c r="E22" s="70">
        <f t="shared" si="1"/>
        <v>2.1399999999999999E-2</v>
      </c>
    </row>
    <row r="23" spans="1:5" ht="15" thickBot="1" x14ac:dyDescent="0.35">
      <c r="A23" s="71" t="str">
        <f>Menus!$A$21</f>
        <v>Travaux techniques autres</v>
      </c>
      <c r="B23" s="71" t="str">
        <f>Menus!$A$4</f>
        <v>ERTS (gré à gré)</v>
      </c>
      <c r="C23" s="71" t="str">
        <f t="shared" si="0"/>
        <v>Travaux techniques autres — ERTS (gré à gré)</v>
      </c>
      <c r="D23" s="72">
        <v>4.5805331214358556E-3</v>
      </c>
      <c r="E23" s="72">
        <f t="shared" si="1"/>
        <v>4.5999999999999999E-3</v>
      </c>
    </row>
    <row r="24" spans="1:5" ht="15" thickBot="1" x14ac:dyDescent="0.35"/>
    <row r="25" spans="1:5" ht="15" customHeight="1" thickBot="1" x14ac:dyDescent="0.35">
      <c r="A25" s="107" t="s">
        <v>20</v>
      </c>
      <c r="B25" s="339" t="s">
        <v>24</v>
      </c>
      <c r="C25" s="340"/>
      <c r="D25" s="340"/>
      <c r="E25" s="341"/>
    </row>
    <row r="26" spans="1:5" ht="15" thickBot="1" x14ac:dyDescent="0.35">
      <c r="A26" s="66" t="s">
        <v>19</v>
      </c>
      <c r="B26" s="66" t="s">
        <v>0</v>
      </c>
      <c r="C26" s="66" t="s">
        <v>32</v>
      </c>
      <c r="D26" s="66" t="s">
        <v>8</v>
      </c>
      <c r="E26" s="66" t="s">
        <v>9</v>
      </c>
    </row>
    <row r="27" spans="1:5" x14ac:dyDescent="0.3">
      <c r="A27" s="67" t="str">
        <f>Menus!$A$15</f>
        <v>EC EAF</v>
      </c>
      <c r="B27" s="67" t="str">
        <f>Menus!$A$2</f>
        <v>AO - AVEC hébergement</v>
      </c>
      <c r="C27" s="67" t="str">
        <f t="shared" ref="C27:C47" si="2">CONCATENATE(A27," — ",B27)</f>
        <v>EC EAF — AO - AVEC hébergement</v>
      </c>
      <c r="D27" s="68">
        <v>0</v>
      </c>
      <c r="E27" s="68">
        <f t="shared" ref="E27:E47" si="3">ROUND(D27,4)</f>
        <v>0</v>
      </c>
    </row>
    <row r="28" spans="1:5" x14ac:dyDescent="0.3">
      <c r="A28" s="69" t="str">
        <f>Menus!$A$15</f>
        <v>EC EAF</v>
      </c>
      <c r="B28" s="69" t="str">
        <f>Menus!$A$3</f>
        <v>AO - SANS hébergement</v>
      </c>
      <c r="C28" s="69" t="str">
        <f t="shared" si="2"/>
        <v>EC EAF — AO - SANS hébergement</v>
      </c>
      <c r="D28" s="70">
        <v>0</v>
      </c>
      <c r="E28" s="70">
        <f t="shared" si="3"/>
        <v>0</v>
      </c>
    </row>
    <row r="29" spans="1:5" ht="15" thickBot="1" x14ac:dyDescent="0.35">
      <c r="A29" s="71" t="str">
        <f>Menus!$A$15</f>
        <v>EC EAF</v>
      </c>
      <c r="B29" s="71" t="str">
        <f>Menus!$A$4</f>
        <v>ERTS (gré à gré)</v>
      </c>
      <c r="C29" s="71" t="str">
        <f t="shared" si="2"/>
        <v>EC EAF — ERTS (gré à gré)</v>
      </c>
      <c r="D29" s="72">
        <v>1.9595848390754386E-2</v>
      </c>
      <c r="E29" s="72">
        <f t="shared" si="3"/>
        <v>1.9599999999999999E-2</v>
      </c>
    </row>
    <row r="30" spans="1:5" x14ac:dyDescent="0.3">
      <c r="A30" s="67" t="str">
        <f>Menus!$A$16</f>
        <v>Éducation de peuplement</v>
      </c>
      <c r="B30" s="67" t="str">
        <f>Menus!$A$2</f>
        <v>AO - AVEC hébergement</v>
      </c>
      <c r="C30" s="67" t="str">
        <f t="shared" si="2"/>
        <v>Éducation de peuplement — AO - AVEC hébergement</v>
      </c>
      <c r="D30" s="68">
        <v>0</v>
      </c>
      <c r="E30" s="68">
        <f t="shared" si="3"/>
        <v>0</v>
      </c>
    </row>
    <row r="31" spans="1:5" x14ac:dyDescent="0.3">
      <c r="A31" s="69" t="str">
        <f>Menus!$A$16</f>
        <v>Éducation de peuplement</v>
      </c>
      <c r="B31" s="69" t="str">
        <f>Menus!$A$3</f>
        <v>AO - SANS hébergement</v>
      </c>
      <c r="C31" s="69" t="str">
        <f t="shared" si="2"/>
        <v>Éducation de peuplement — AO - SANS hébergement</v>
      </c>
      <c r="D31" s="70">
        <v>0</v>
      </c>
      <c r="E31" s="70">
        <f t="shared" si="3"/>
        <v>0</v>
      </c>
    </row>
    <row r="32" spans="1:5" ht="15" thickBot="1" x14ac:dyDescent="0.35">
      <c r="A32" s="71" t="str">
        <f>Menus!$A$16</f>
        <v>Éducation de peuplement</v>
      </c>
      <c r="B32" s="71" t="str">
        <f>Menus!$A$4</f>
        <v>ERTS (gré à gré)</v>
      </c>
      <c r="C32" s="71" t="str">
        <f t="shared" si="2"/>
        <v>Éducation de peuplement — ERTS (gré à gré)</v>
      </c>
      <c r="D32" s="72">
        <v>1.8622168884661932E-2</v>
      </c>
      <c r="E32" s="72">
        <f t="shared" si="3"/>
        <v>1.8599999999999998E-2</v>
      </c>
    </row>
    <row r="33" spans="1:5" x14ac:dyDescent="0.3">
      <c r="A33" s="67" t="str">
        <f>Menus!$A$17</f>
        <v>Inventaire avant traitement</v>
      </c>
      <c r="B33" s="67" t="str">
        <f>Menus!$A$2</f>
        <v>AO - AVEC hébergement</v>
      </c>
      <c r="C33" s="67" t="str">
        <f t="shared" si="2"/>
        <v>Inventaire avant traitement — AO - AVEC hébergement</v>
      </c>
      <c r="D33" s="68">
        <v>0</v>
      </c>
      <c r="E33" s="68">
        <f t="shared" si="3"/>
        <v>0</v>
      </c>
    </row>
    <row r="34" spans="1:5" x14ac:dyDescent="0.3">
      <c r="A34" s="69" t="str">
        <f>Menus!$A$17</f>
        <v>Inventaire avant traitement</v>
      </c>
      <c r="B34" s="69" t="str">
        <f>Menus!$A$3</f>
        <v>AO - SANS hébergement</v>
      </c>
      <c r="C34" s="69" t="str">
        <f t="shared" si="2"/>
        <v>Inventaire avant traitement — AO - SANS hébergement</v>
      </c>
      <c r="D34" s="70">
        <v>0</v>
      </c>
      <c r="E34" s="70">
        <f t="shared" si="3"/>
        <v>0</v>
      </c>
    </row>
    <row r="35" spans="1:5" ht="15" thickBot="1" x14ac:dyDescent="0.35">
      <c r="A35" s="71" t="str">
        <f>Menus!$A$17</f>
        <v>Inventaire avant traitement</v>
      </c>
      <c r="B35" s="71" t="str">
        <f>Menus!$A$4</f>
        <v>ERTS (gré à gré)</v>
      </c>
      <c r="C35" s="71" t="str">
        <f t="shared" si="2"/>
        <v>Inventaire avant traitement — ERTS (gré à gré)</v>
      </c>
      <c r="D35" s="72">
        <v>1.6809182846398409E-2</v>
      </c>
      <c r="E35" s="72">
        <f t="shared" si="3"/>
        <v>1.6799999999999999E-2</v>
      </c>
    </row>
    <row r="36" spans="1:5" x14ac:dyDescent="0.3">
      <c r="A36" s="67" t="str">
        <f>Menus!$A$18</f>
        <v>Martelage</v>
      </c>
      <c r="B36" s="67" t="str">
        <f>Menus!$A$2</f>
        <v>AO - AVEC hébergement</v>
      </c>
      <c r="C36" s="67" t="str">
        <f t="shared" si="2"/>
        <v>Martelage — AO - AVEC hébergement</v>
      </c>
      <c r="D36" s="68">
        <v>0</v>
      </c>
      <c r="E36" s="68">
        <f t="shared" si="3"/>
        <v>0</v>
      </c>
    </row>
    <row r="37" spans="1:5" x14ac:dyDescent="0.3">
      <c r="A37" s="69" t="str">
        <f>Menus!$A$18</f>
        <v>Martelage</v>
      </c>
      <c r="B37" s="69" t="str">
        <f>Menus!$A$3</f>
        <v>AO - SANS hébergement</v>
      </c>
      <c r="C37" s="69" t="str">
        <f t="shared" si="2"/>
        <v>Martelage — AO - SANS hébergement</v>
      </c>
      <c r="D37" s="70">
        <v>0</v>
      </c>
      <c r="E37" s="70">
        <f t="shared" si="3"/>
        <v>0</v>
      </c>
    </row>
    <row r="38" spans="1:5" ht="15" thickBot="1" x14ac:dyDescent="0.35">
      <c r="A38" s="71" t="str">
        <f>Menus!$A$18</f>
        <v>Martelage</v>
      </c>
      <c r="B38" s="71" t="str">
        <f>Menus!$A$4</f>
        <v>ERTS (gré à gré)</v>
      </c>
      <c r="C38" s="71" t="str">
        <f t="shared" si="2"/>
        <v>Martelage — ERTS (gré à gré)</v>
      </c>
      <c r="D38" s="72">
        <v>1.3685716509243488E-2</v>
      </c>
      <c r="E38" s="72">
        <f t="shared" si="3"/>
        <v>1.37E-2</v>
      </c>
    </row>
    <row r="39" spans="1:5" x14ac:dyDescent="0.3">
      <c r="A39" s="67" t="str">
        <f>Menus!$A$19</f>
        <v>Préparation de site</v>
      </c>
      <c r="B39" s="67" t="str">
        <f>Menus!$A$2</f>
        <v>AO - AVEC hébergement</v>
      </c>
      <c r="C39" s="67" t="str">
        <f t="shared" si="2"/>
        <v>Préparation de site — AO - AVEC hébergement</v>
      </c>
      <c r="D39" s="68">
        <v>0</v>
      </c>
      <c r="E39" s="68">
        <f t="shared" si="3"/>
        <v>0</v>
      </c>
    </row>
    <row r="40" spans="1:5" x14ac:dyDescent="0.3">
      <c r="A40" s="69" t="str">
        <f>Menus!$A$19</f>
        <v>Préparation de site</v>
      </c>
      <c r="B40" s="69" t="str">
        <f>Menus!$A$3</f>
        <v>AO - SANS hébergement</v>
      </c>
      <c r="C40" s="69" t="str">
        <f t="shared" si="2"/>
        <v>Préparation de site — AO - SANS hébergement</v>
      </c>
      <c r="D40" s="70">
        <v>0</v>
      </c>
      <c r="E40" s="70">
        <f t="shared" si="3"/>
        <v>0</v>
      </c>
    </row>
    <row r="41" spans="1:5" ht="15" thickBot="1" x14ac:dyDescent="0.35">
      <c r="A41" s="71" t="str">
        <f>Menus!$A$19</f>
        <v>Préparation de site</v>
      </c>
      <c r="B41" s="71" t="str">
        <f>Menus!$A$4</f>
        <v>ERTS (gré à gré)</v>
      </c>
      <c r="C41" s="71" t="str">
        <f t="shared" si="2"/>
        <v>Préparation de site — ERTS (gré à gré)</v>
      </c>
      <c r="D41" s="72">
        <v>1.9595848390754386E-2</v>
      </c>
      <c r="E41" s="72">
        <f t="shared" si="3"/>
        <v>1.9599999999999999E-2</v>
      </c>
    </row>
    <row r="42" spans="1:5" x14ac:dyDescent="0.3">
      <c r="A42" s="67" t="str">
        <f>Menus!$A$20</f>
        <v>Régénération artificielle</v>
      </c>
      <c r="B42" s="67" t="str">
        <f>Menus!$A$2</f>
        <v>AO - AVEC hébergement</v>
      </c>
      <c r="C42" s="67" t="str">
        <f t="shared" si="2"/>
        <v>Régénération artificielle — AO - AVEC hébergement</v>
      </c>
      <c r="D42" s="68">
        <v>0</v>
      </c>
      <c r="E42" s="68">
        <f t="shared" si="3"/>
        <v>0</v>
      </c>
    </row>
    <row r="43" spans="1:5" x14ac:dyDescent="0.3">
      <c r="A43" s="69" t="str">
        <f>Menus!$A$20</f>
        <v>Régénération artificielle</v>
      </c>
      <c r="B43" s="69" t="str">
        <f>Menus!$A$3</f>
        <v>AO - SANS hébergement</v>
      </c>
      <c r="C43" s="69" t="str">
        <f t="shared" si="2"/>
        <v>Régénération artificielle — AO - SANS hébergement</v>
      </c>
      <c r="D43" s="70">
        <v>0</v>
      </c>
      <c r="E43" s="70">
        <f t="shared" si="3"/>
        <v>0</v>
      </c>
    </row>
    <row r="44" spans="1:5" ht="15" thickBot="1" x14ac:dyDescent="0.35">
      <c r="A44" s="71" t="str">
        <f>Menus!$A$20</f>
        <v>Régénération artificielle</v>
      </c>
      <c r="B44" s="71" t="str">
        <f>Menus!$A$4</f>
        <v>ERTS (gré à gré)</v>
      </c>
      <c r="C44" s="71" t="str">
        <f t="shared" si="2"/>
        <v>Régénération artificielle — ERTS (gré à gré)</v>
      </c>
      <c r="D44" s="72">
        <v>2.1596675987412165E-2</v>
      </c>
      <c r="E44" s="72">
        <f t="shared" si="3"/>
        <v>2.1600000000000001E-2</v>
      </c>
    </row>
    <row r="45" spans="1:5" x14ac:dyDescent="0.3">
      <c r="A45" s="69" t="str">
        <f>Menus!$A$21</f>
        <v>Travaux techniques autres</v>
      </c>
      <c r="B45" s="69" t="str">
        <f>Menus!$A$2</f>
        <v>AO - AVEC hébergement</v>
      </c>
      <c r="C45" s="69" t="str">
        <f t="shared" si="2"/>
        <v>Travaux techniques autres — AO - AVEC hébergement</v>
      </c>
      <c r="D45" s="70">
        <v>0</v>
      </c>
      <c r="E45" s="70">
        <f t="shared" si="3"/>
        <v>0</v>
      </c>
    </row>
    <row r="46" spans="1:5" x14ac:dyDescent="0.3">
      <c r="A46" s="69" t="str">
        <f>Menus!$A$21</f>
        <v>Travaux techniques autres</v>
      </c>
      <c r="B46" s="69" t="str">
        <f>Menus!$A$3</f>
        <v>AO - SANS hébergement</v>
      </c>
      <c r="C46" s="69" t="str">
        <f t="shared" si="2"/>
        <v>Travaux techniques autres — AO - SANS hébergement</v>
      </c>
      <c r="D46" s="70">
        <v>0</v>
      </c>
      <c r="E46" s="70">
        <f t="shared" si="3"/>
        <v>0</v>
      </c>
    </row>
    <row r="47" spans="1:5" ht="15" thickBot="1" x14ac:dyDescent="0.35">
      <c r="A47" s="71" t="str">
        <f>Menus!$A$21</f>
        <v>Travaux techniques autres</v>
      </c>
      <c r="B47" s="71" t="str">
        <f>Menus!$A$4</f>
        <v>ERTS (gré à gré)</v>
      </c>
      <c r="C47" s="71" t="str">
        <f t="shared" si="2"/>
        <v>Travaux techniques autres — ERTS (gré à gré)</v>
      </c>
      <c r="D47" s="72">
        <v>1.6809182846398409E-2</v>
      </c>
      <c r="E47" s="72">
        <f t="shared" si="3"/>
        <v>1.6799999999999999E-2</v>
      </c>
    </row>
    <row r="48" spans="1:5" ht="15" thickBot="1" x14ac:dyDescent="0.35">
      <c r="A48" s="100"/>
      <c r="B48" s="100"/>
      <c r="C48" s="100"/>
      <c r="D48" s="101"/>
      <c r="E48" s="101"/>
    </row>
    <row r="49" spans="1:9" ht="16.2" thickBot="1" x14ac:dyDescent="0.35">
      <c r="A49" s="107" t="s">
        <v>21</v>
      </c>
      <c r="B49" s="339" t="s">
        <v>25</v>
      </c>
      <c r="C49" s="340"/>
      <c r="D49" s="340"/>
      <c r="E49" s="340"/>
      <c r="F49" s="341"/>
      <c r="G49" s="73"/>
      <c r="H49" s="73"/>
    </row>
    <row r="50" spans="1:9" ht="15" thickBot="1" x14ac:dyDescent="0.35">
      <c r="A50" s="74" t="s">
        <v>19</v>
      </c>
      <c r="B50" s="74" t="s">
        <v>0</v>
      </c>
      <c r="C50" s="74" t="s">
        <v>30</v>
      </c>
      <c r="D50" s="74" t="s">
        <v>32</v>
      </c>
      <c r="E50" s="74" t="s">
        <v>8</v>
      </c>
      <c r="F50" s="74" t="s">
        <v>9</v>
      </c>
      <c r="G50" s="75"/>
      <c r="H50" s="76"/>
      <c r="I50" s="76"/>
    </row>
    <row r="51" spans="1:9" x14ac:dyDescent="0.3">
      <c r="A51" s="77" t="str">
        <f>Menus!$A$15</f>
        <v>EC EAF</v>
      </c>
      <c r="B51" s="77" t="str">
        <f>Menus!$A$2</f>
        <v>AO - AVEC hébergement</v>
      </c>
      <c r="C51" s="77" t="str">
        <f>Menus!$A$43</f>
        <v>Adaptation des véhicules et ÉPI</v>
      </c>
      <c r="D51" s="77" t="str">
        <f>CONCATENATE(A51," — ",B51," — ",C51)</f>
        <v>EC EAF — AO - AVEC hébergement — Adaptation des véhicules et ÉPI</v>
      </c>
      <c r="E51" s="68">
        <v>0</v>
      </c>
      <c r="F51" s="68">
        <f t="shared" ref="F51:F82" si="4">ROUND(E51,4)</f>
        <v>0</v>
      </c>
    </row>
    <row r="52" spans="1:9" x14ac:dyDescent="0.3">
      <c r="A52" s="78" t="str">
        <f>Menus!$A$15</f>
        <v>EC EAF</v>
      </c>
      <c r="B52" s="78" t="str">
        <f>Menus!$A$2</f>
        <v>AO - AVEC hébergement</v>
      </c>
      <c r="C52" s="78" t="str">
        <f>Menus!$A$44</f>
        <v>Capacité réduite à la moitié (minimum 30 % de réduction) et ÉPI</v>
      </c>
      <c r="D52" s="78" t="str">
        <f t="shared" ref="D52:D99" si="5">CONCATENATE(A52," — ",B52," — ",C52)</f>
        <v>EC EAF — AO - AVEC hébergement — Capacité réduite à la moitié (minimum 30 % de réduction) et ÉPI</v>
      </c>
      <c r="E52" s="70">
        <v>0</v>
      </c>
      <c r="F52" s="70">
        <f t="shared" si="4"/>
        <v>0</v>
      </c>
    </row>
    <row r="53" spans="1:9" x14ac:dyDescent="0.3">
      <c r="A53" s="78" t="str">
        <f>Menus!$A$15</f>
        <v>EC EAF</v>
      </c>
      <c r="B53" s="78" t="str">
        <f>Menus!$A$3</f>
        <v>AO - SANS hébergement</v>
      </c>
      <c r="C53" s="78" t="str">
        <f>Menus!$A$43</f>
        <v>Adaptation des véhicules et ÉPI</v>
      </c>
      <c r="D53" s="78" t="str">
        <f t="shared" si="5"/>
        <v>EC EAF — AO - SANS hébergement — Adaptation des véhicules et ÉPI</v>
      </c>
      <c r="E53" s="70">
        <v>0</v>
      </c>
      <c r="F53" s="70">
        <f t="shared" si="4"/>
        <v>0</v>
      </c>
    </row>
    <row r="54" spans="1:9" x14ac:dyDescent="0.3">
      <c r="A54" s="78" t="str">
        <f>Menus!$A$15</f>
        <v>EC EAF</v>
      </c>
      <c r="B54" s="78" t="str">
        <f>Menus!$A$3</f>
        <v>AO - SANS hébergement</v>
      </c>
      <c r="C54" s="78" t="str">
        <f>Menus!$A$44</f>
        <v>Capacité réduite à la moitié (minimum 30 % de réduction) et ÉPI</v>
      </c>
      <c r="D54" s="78" t="str">
        <f t="shared" si="5"/>
        <v>EC EAF — AO - SANS hébergement — Capacité réduite à la moitié (minimum 30 % de réduction) et ÉPI</v>
      </c>
      <c r="E54" s="70">
        <v>0</v>
      </c>
      <c r="F54" s="70">
        <f t="shared" si="4"/>
        <v>0</v>
      </c>
    </row>
    <row r="55" spans="1:9" x14ac:dyDescent="0.3">
      <c r="A55" s="78" t="str">
        <f>Menus!$A$15</f>
        <v>EC EAF</v>
      </c>
      <c r="B55" s="78" t="str">
        <f>Menus!$A$4</f>
        <v>ERTS (gré à gré)</v>
      </c>
      <c r="C55" s="78" t="str">
        <f>Menus!$A$38</f>
        <v>Adaptation des véhicules et ÉPI</v>
      </c>
      <c r="D55" s="78" t="str">
        <f t="shared" si="5"/>
        <v>EC EAF — ERTS (gré à gré) — Adaptation des véhicules et ÉPI</v>
      </c>
      <c r="E55" s="70">
        <v>0</v>
      </c>
      <c r="F55" s="70">
        <f t="shared" si="4"/>
        <v>0</v>
      </c>
    </row>
    <row r="56" spans="1:9" x14ac:dyDescent="0.3">
      <c r="A56" s="78" t="str">
        <f>Menus!$A$15</f>
        <v>EC EAF</v>
      </c>
      <c r="B56" s="78" t="str">
        <f>Menus!$A$4</f>
        <v>ERTS (gré à gré)</v>
      </c>
      <c r="C56" s="78" t="str">
        <f>Menus!$A$39</f>
        <v>Capacité réduite à la moitié (minimum 30 % de réduction) et ÉPI</v>
      </c>
      <c r="D56" s="78" t="str">
        <f t="shared" si="5"/>
        <v>EC EAF — ERTS (gré à gré) — Capacité réduite à la moitié (minimum 30 % de réduction) et ÉPI</v>
      </c>
      <c r="E56" s="70">
        <v>0</v>
      </c>
      <c r="F56" s="70">
        <f t="shared" si="4"/>
        <v>0</v>
      </c>
    </row>
    <row r="57" spans="1:9" ht="15" thickBot="1" x14ac:dyDescent="0.35">
      <c r="A57" s="79" t="str">
        <f>Menus!$A$15</f>
        <v>EC EAF</v>
      </c>
      <c r="B57" s="79" t="str">
        <f>Menus!$A$4</f>
        <v>ERTS (gré à gré)</v>
      </c>
      <c r="C57" s="79" t="str">
        <f>Menus!$A$40</f>
        <v>Transport collectif</v>
      </c>
      <c r="D57" s="79" t="str">
        <f t="shared" si="5"/>
        <v>EC EAF — ERTS (gré à gré) — Transport collectif</v>
      </c>
      <c r="E57" s="72">
        <v>0</v>
      </c>
      <c r="F57" s="72">
        <f t="shared" si="4"/>
        <v>0</v>
      </c>
    </row>
    <row r="58" spans="1:9" x14ac:dyDescent="0.3">
      <c r="A58" s="77" t="str">
        <f>Menus!$A$16</f>
        <v>Éducation de peuplement</v>
      </c>
      <c r="B58" s="77" t="str">
        <f>Menus!$A$2</f>
        <v>AO - AVEC hébergement</v>
      </c>
      <c r="C58" s="77" t="str">
        <f>Menus!$A$43</f>
        <v>Adaptation des véhicules et ÉPI</v>
      </c>
      <c r="D58" s="77" t="str">
        <f t="shared" si="5"/>
        <v>Éducation de peuplement — AO - AVEC hébergement — Adaptation des véhicules et ÉPI</v>
      </c>
      <c r="E58" s="68">
        <v>2.7068104775550994E-2</v>
      </c>
      <c r="F58" s="68">
        <f t="shared" si="4"/>
        <v>2.7099999999999999E-2</v>
      </c>
    </row>
    <row r="59" spans="1:9" x14ac:dyDescent="0.3">
      <c r="A59" s="78" t="str">
        <f>Menus!$A$16</f>
        <v>Éducation de peuplement</v>
      </c>
      <c r="B59" s="78" t="str">
        <f>Menus!$A$2</f>
        <v>AO - AVEC hébergement</v>
      </c>
      <c r="C59" s="78" t="str">
        <f>Menus!$A$44</f>
        <v>Capacité réduite à la moitié (minimum 30 % de réduction) et ÉPI</v>
      </c>
      <c r="D59" s="78" t="str">
        <f t="shared" si="5"/>
        <v>Éducation de peuplement — AO - AVEC hébergement — Capacité réduite à la moitié (minimum 30 % de réduction) et ÉPI</v>
      </c>
      <c r="E59" s="70">
        <v>4.1726842666561112E-2</v>
      </c>
      <c r="F59" s="70">
        <f t="shared" si="4"/>
        <v>4.1700000000000001E-2</v>
      </c>
    </row>
    <row r="60" spans="1:9" x14ac:dyDescent="0.3">
      <c r="A60" s="78" t="str">
        <f>Menus!$A$16</f>
        <v>Éducation de peuplement</v>
      </c>
      <c r="B60" s="78" t="str">
        <f>Menus!$A$3</f>
        <v>AO - SANS hébergement</v>
      </c>
      <c r="C60" s="78" t="str">
        <f>Menus!$A$43</f>
        <v>Adaptation des véhicules et ÉPI</v>
      </c>
      <c r="D60" s="78" t="str">
        <f t="shared" si="5"/>
        <v>Éducation de peuplement — AO - SANS hébergement — Adaptation des véhicules et ÉPI</v>
      </c>
      <c r="E60" s="70">
        <v>3.0452270470607182E-2</v>
      </c>
      <c r="F60" s="70">
        <f t="shared" si="4"/>
        <v>3.0499999999999999E-2</v>
      </c>
    </row>
    <row r="61" spans="1:9" x14ac:dyDescent="0.3">
      <c r="A61" s="78" t="str">
        <f>Menus!$A$16</f>
        <v>Éducation de peuplement</v>
      </c>
      <c r="B61" s="78" t="str">
        <f>Menus!$A$3</f>
        <v>AO - SANS hébergement</v>
      </c>
      <c r="C61" s="78" t="str">
        <f>Menus!$A$44</f>
        <v>Capacité réduite à la moitié (minimum 30 % de réduction) et ÉPI</v>
      </c>
      <c r="D61" s="78" t="str">
        <f t="shared" si="5"/>
        <v>Éducation de peuplement — AO - SANS hébergement — Capacité réduite à la moitié (minimum 30 % de réduction) et ÉPI</v>
      </c>
      <c r="E61" s="70">
        <v>4.6943704012639975E-2</v>
      </c>
      <c r="F61" s="70">
        <f t="shared" si="4"/>
        <v>4.6899999999999997E-2</v>
      </c>
    </row>
    <row r="62" spans="1:9" x14ac:dyDescent="0.3">
      <c r="A62" s="78" t="str">
        <f>Menus!$A$16</f>
        <v>Éducation de peuplement</v>
      </c>
      <c r="B62" s="78" t="str">
        <f>Menus!$A$4</f>
        <v>ERTS (gré à gré)</v>
      </c>
      <c r="C62" s="78" t="str">
        <f>Menus!$A$38</f>
        <v>Adaptation des véhicules et ÉPI</v>
      </c>
      <c r="D62" s="78" t="str">
        <f t="shared" si="5"/>
        <v>Éducation de peuplement — ERTS (gré à gré) — Adaptation des véhicules et ÉPI</v>
      </c>
      <c r="E62" s="70">
        <v>3.0452270470607182E-2</v>
      </c>
      <c r="F62" s="70">
        <f t="shared" si="4"/>
        <v>3.0499999999999999E-2</v>
      </c>
    </row>
    <row r="63" spans="1:9" x14ac:dyDescent="0.3">
      <c r="A63" s="78" t="str">
        <f>Menus!$A$16</f>
        <v>Éducation de peuplement</v>
      </c>
      <c r="B63" s="78" t="str">
        <f>Menus!$A$4</f>
        <v>ERTS (gré à gré)</v>
      </c>
      <c r="C63" s="78" t="str">
        <f>Menus!$A$39</f>
        <v>Capacité réduite à la moitié (minimum 30 % de réduction) et ÉPI</v>
      </c>
      <c r="D63" s="78" t="str">
        <f t="shared" si="5"/>
        <v>Éducation de peuplement — ERTS (gré à gré) — Capacité réduite à la moitié (minimum 30 % de réduction) et ÉPI</v>
      </c>
      <c r="E63" s="70">
        <v>4.6943704012639975E-2</v>
      </c>
      <c r="F63" s="70">
        <f t="shared" si="4"/>
        <v>4.6899999999999997E-2</v>
      </c>
    </row>
    <row r="64" spans="1:9" ht="15" thickBot="1" x14ac:dyDescent="0.35">
      <c r="A64" s="191" t="str">
        <f>Menus!$A$16</f>
        <v>Éducation de peuplement</v>
      </c>
      <c r="B64" s="191" t="str">
        <f>Menus!$A$4</f>
        <v>ERTS (gré à gré)</v>
      </c>
      <c r="C64" s="191" t="str">
        <f>Menus!$A$40</f>
        <v>Transport collectif</v>
      </c>
      <c r="D64" s="191" t="str">
        <f t="shared" si="5"/>
        <v>Éducation de peuplement — ERTS (gré à gré) — Transport collectif</v>
      </c>
      <c r="E64" s="189">
        <v>2.3002414966193587E-3</v>
      </c>
      <c r="F64" s="189">
        <f>ROUND(E64,4)+F63</f>
        <v>4.9199999999999994E-2</v>
      </c>
    </row>
    <row r="65" spans="1:6" x14ac:dyDescent="0.3">
      <c r="A65" s="77" t="str">
        <f>Menus!$A$17</f>
        <v>Inventaire avant traitement</v>
      </c>
      <c r="B65" s="77" t="str">
        <f>Menus!$A$2</f>
        <v>AO - AVEC hébergement</v>
      </c>
      <c r="C65" s="77" t="str">
        <f>Menus!$A$43</f>
        <v>Adaptation des véhicules et ÉPI</v>
      </c>
      <c r="D65" s="77" t="str">
        <f t="shared" si="5"/>
        <v>Inventaire avant traitement — AO - AVEC hébergement — Adaptation des véhicules et ÉPI</v>
      </c>
      <c r="E65" s="68">
        <v>2.9391468402722651E-2</v>
      </c>
      <c r="F65" s="68">
        <f t="shared" si="4"/>
        <v>2.9399999999999999E-2</v>
      </c>
    </row>
    <row r="66" spans="1:6" x14ac:dyDescent="0.3">
      <c r="A66" s="78" t="str">
        <f>Menus!$A$17</f>
        <v>Inventaire avant traitement</v>
      </c>
      <c r="B66" s="78" t="str">
        <f>Menus!$A$2</f>
        <v>AO - AVEC hébergement</v>
      </c>
      <c r="C66" s="78" t="str">
        <f>Menus!$A$44</f>
        <v>Capacité réduite à la moitié (minimum 30 % de réduction) et ÉPI</v>
      </c>
      <c r="D66" s="78" t="str">
        <f t="shared" si="5"/>
        <v>Inventaire avant traitement — AO - AVEC hébergement — Capacité réduite à la moitié (minimum 30 % de réduction) et ÉPI</v>
      </c>
      <c r="E66" s="70">
        <v>7.5750292021261337E-2</v>
      </c>
      <c r="F66" s="70">
        <f t="shared" si="4"/>
        <v>7.5800000000000006E-2</v>
      </c>
    </row>
    <row r="67" spans="1:6" x14ac:dyDescent="0.3">
      <c r="A67" s="78" t="str">
        <f>Menus!$A$17</f>
        <v>Inventaire avant traitement</v>
      </c>
      <c r="B67" s="78" t="str">
        <f>Menus!$A$3</f>
        <v>AO - SANS hébergement</v>
      </c>
      <c r="C67" s="78" t="str">
        <f>Menus!$A$43</f>
        <v>Adaptation des véhicules et ÉPI</v>
      </c>
      <c r="D67" s="78" t="str">
        <f t="shared" si="5"/>
        <v>Inventaire avant traitement — AO - SANS hébergement — Adaptation des véhicules et ÉPI</v>
      </c>
      <c r="E67" s="70">
        <v>3.2555621111380974E-2</v>
      </c>
      <c r="F67" s="70">
        <f t="shared" si="4"/>
        <v>3.2599999999999997E-2</v>
      </c>
    </row>
    <row r="68" spans="1:6" x14ac:dyDescent="0.3">
      <c r="A68" s="78" t="str">
        <f>Menus!$A$17</f>
        <v>Inventaire avant traitement</v>
      </c>
      <c r="B68" s="78" t="str">
        <f>Menus!$A$3</f>
        <v>AO - SANS hébergement</v>
      </c>
      <c r="C68" s="78" t="str">
        <f>Menus!$A$44</f>
        <v>Capacité réduite à la moitié (minimum 30 % de réduction) et ÉPI</v>
      </c>
      <c r="D68" s="78" t="str">
        <f t="shared" si="5"/>
        <v>Inventaire avant traitement — AO - SANS hébergement — Capacité réduite à la moitié (minimum 30 % de réduction) et ÉPI</v>
      </c>
      <c r="E68" s="70">
        <v>8.3905226248995643E-2</v>
      </c>
      <c r="F68" s="70">
        <f t="shared" si="4"/>
        <v>8.3900000000000002E-2</v>
      </c>
    </row>
    <row r="69" spans="1:6" x14ac:dyDescent="0.3">
      <c r="A69" s="78" t="str">
        <f>Menus!$A$17</f>
        <v>Inventaire avant traitement</v>
      </c>
      <c r="B69" s="78" t="str">
        <f>Menus!$A$4</f>
        <v>ERTS (gré à gré)</v>
      </c>
      <c r="C69" s="78" t="str">
        <f>Menus!$A$38</f>
        <v>Adaptation des véhicules et ÉPI</v>
      </c>
      <c r="D69" s="78" t="str">
        <f t="shared" si="5"/>
        <v>Inventaire avant traitement — ERTS (gré à gré) — Adaptation des véhicules et ÉPI</v>
      </c>
      <c r="E69" s="70">
        <v>3.2555621111380974E-2</v>
      </c>
      <c r="F69" s="70">
        <f t="shared" si="4"/>
        <v>3.2599999999999997E-2</v>
      </c>
    </row>
    <row r="70" spans="1:6" x14ac:dyDescent="0.3">
      <c r="A70" s="78" t="str">
        <f>Menus!$A$17</f>
        <v>Inventaire avant traitement</v>
      </c>
      <c r="B70" s="78" t="str">
        <f>Menus!$A$4</f>
        <v>ERTS (gré à gré)</v>
      </c>
      <c r="C70" s="78" t="str">
        <f>Menus!$A$39</f>
        <v>Capacité réduite à la moitié (minimum 30 % de réduction) et ÉPI</v>
      </c>
      <c r="D70" s="78" t="str">
        <f t="shared" si="5"/>
        <v>Inventaire avant traitement — ERTS (gré à gré) — Capacité réduite à la moitié (minimum 30 % de réduction) et ÉPI</v>
      </c>
      <c r="E70" s="70">
        <v>8.3905226248995643E-2</v>
      </c>
      <c r="F70" s="70">
        <f t="shared" si="4"/>
        <v>8.3900000000000002E-2</v>
      </c>
    </row>
    <row r="71" spans="1:6" ht="15" thickBot="1" x14ac:dyDescent="0.35">
      <c r="A71" s="190" t="str">
        <f>Menus!$A$17</f>
        <v>Inventaire avant traitement</v>
      </c>
      <c r="B71" s="190" t="str">
        <f>Menus!$A$4</f>
        <v>ERTS (gré à gré)</v>
      </c>
      <c r="C71" s="190" t="str">
        <f>Menus!$A$40</f>
        <v>Transport collectif</v>
      </c>
      <c r="D71" s="190" t="str">
        <f t="shared" si="5"/>
        <v>Inventaire avant traitement — ERTS (gré à gré) — Transport collectif</v>
      </c>
      <c r="E71" s="188">
        <v>0</v>
      </c>
      <c r="F71" s="188">
        <f t="shared" si="4"/>
        <v>0</v>
      </c>
    </row>
    <row r="72" spans="1:6" x14ac:dyDescent="0.3">
      <c r="A72" s="77" t="str">
        <f>Menus!$A$18</f>
        <v>Martelage</v>
      </c>
      <c r="B72" s="77" t="str">
        <f>Menus!$A$2</f>
        <v>AO - AVEC hébergement</v>
      </c>
      <c r="C72" s="77" t="str">
        <f>Menus!$A$43</f>
        <v>Adaptation des véhicules et ÉPI</v>
      </c>
      <c r="D72" s="77" t="str">
        <f t="shared" si="5"/>
        <v>Martelage — AO - AVEC hébergement — Adaptation des véhicules et ÉPI</v>
      </c>
      <c r="E72" s="68">
        <v>3.7490834319409194E-2</v>
      </c>
      <c r="F72" s="68">
        <f t="shared" si="4"/>
        <v>3.7499999999999999E-2</v>
      </c>
    </row>
    <row r="73" spans="1:6" x14ac:dyDescent="0.3">
      <c r="A73" s="78" t="str">
        <f>Menus!$A$18</f>
        <v>Martelage</v>
      </c>
      <c r="B73" s="78" t="str">
        <f>Menus!$A$2</f>
        <v>AO - AVEC hébergement</v>
      </c>
      <c r="C73" s="78" t="str">
        <f>Menus!$A$44</f>
        <v>Capacité réduite à la moitié (minimum 30 % de réduction) et ÉPI</v>
      </c>
      <c r="D73" s="78" t="str">
        <f t="shared" si="5"/>
        <v>Martelage — AO - AVEC hébergement — Capacité réduite à la moitié (minimum 30 % de réduction) et ÉPI</v>
      </c>
      <c r="E73" s="70">
        <v>8.0389831152763505E-2</v>
      </c>
      <c r="F73" s="70">
        <f t="shared" si="4"/>
        <v>8.0399999999999999E-2</v>
      </c>
    </row>
    <row r="74" spans="1:6" x14ac:dyDescent="0.3">
      <c r="A74" s="78" t="str">
        <f>Menus!$A$18</f>
        <v>Martelage</v>
      </c>
      <c r="B74" s="78" t="str">
        <f>Menus!$A$3</f>
        <v>AO - SANS hébergement</v>
      </c>
      <c r="C74" s="78" t="str">
        <f>Menus!$A$43</f>
        <v>Adaptation des véhicules et ÉPI</v>
      </c>
      <c r="D74" s="78" t="str">
        <f t="shared" si="5"/>
        <v>Martelage — AO - SANS hébergement — Adaptation des véhicules et ÉPI</v>
      </c>
      <c r="E74" s="70">
        <v>4.1526928172774806E-2</v>
      </c>
      <c r="F74" s="70">
        <f t="shared" si="4"/>
        <v>4.1500000000000002E-2</v>
      </c>
    </row>
    <row r="75" spans="1:6" x14ac:dyDescent="0.3">
      <c r="A75" s="78" t="str">
        <f>Menus!$A$18</f>
        <v>Martelage</v>
      </c>
      <c r="B75" s="78" t="str">
        <f>Menus!$A$3</f>
        <v>AO - SANS hébergement</v>
      </c>
      <c r="C75" s="78" t="str">
        <f>Menus!$A$44</f>
        <v>Capacité réduite à la moitié (minimum 30 % de réduction) et ÉPI</v>
      </c>
      <c r="D75" s="78" t="str">
        <f t="shared" si="5"/>
        <v>Martelage — AO - SANS hébergement — Capacité réduite à la moitié (minimum 30 % de réduction) et ÉPI</v>
      </c>
      <c r="E75" s="70">
        <v>8.9044237203705759E-2</v>
      </c>
      <c r="F75" s="70">
        <f t="shared" si="4"/>
        <v>8.8999999999999996E-2</v>
      </c>
    </row>
    <row r="76" spans="1:6" x14ac:dyDescent="0.3">
      <c r="A76" s="78" t="str">
        <f>Menus!$A$18</f>
        <v>Martelage</v>
      </c>
      <c r="B76" s="78" t="str">
        <f>Menus!$A$4</f>
        <v>ERTS (gré à gré)</v>
      </c>
      <c r="C76" s="78" t="str">
        <f>Menus!$A$38</f>
        <v>Adaptation des véhicules et ÉPI</v>
      </c>
      <c r="D76" s="78" t="str">
        <f t="shared" si="5"/>
        <v>Martelage — ERTS (gré à gré) — Adaptation des véhicules et ÉPI</v>
      </c>
      <c r="E76" s="70">
        <v>4.1526928172774806E-2</v>
      </c>
      <c r="F76" s="70">
        <f t="shared" si="4"/>
        <v>4.1500000000000002E-2</v>
      </c>
    </row>
    <row r="77" spans="1:6" x14ac:dyDescent="0.3">
      <c r="A77" s="78" t="str">
        <f>Menus!$A$18</f>
        <v>Martelage</v>
      </c>
      <c r="B77" s="78" t="str">
        <f>Menus!$A$4</f>
        <v>ERTS (gré à gré)</v>
      </c>
      <c r="C77" s="78" t="str">
        <f>Menus!$A$39</f>
        <v>Capacité réduite à la moitié (minimum 30 % de réduction) et ÉPI</v>
      </c>
      <c r="D77" s="78" t="str">
        <f t="shared" si="5"/>
        <v>Martelage — ERTS (gré à gré) — Capacité réduite à la moitié (minimum 30 % de réduction) et ÉPI</v>
      </c>
      <c r="E77" s="70">
        <v>8.9044237203705759E-2</v>
      </c>
      <c r="F77" s="70">
        <f t="shared" si="4"/>
        <v>8.8999999999999996E-2</v>
      </c>
    </row>
    <row r="78" spans="1:6" ht="15" thickBot="1" x14ac:dyDescent="0.35">
      <c r="A78" s="190" t="str">
        <f>Menus!$A$18</f>
        <v>Martelage</v>
      </c>
      <c r="B78" s="190" t="str">
        <f>Menus!$A$4</f>
        <v>ERTS (gré à gré)</v>
      </c>
      <c r="C78" s="190" t="str">
        <f>Menus!$A$40</f>
        <v>Transport collectif</v>
      </c>
      <c r="D78" s="190" t="str">
        <f t="shared" si="5"/>
        <v>Martelage — ERTS (gré à gré) — Transport collectif</v>
      </c>
      <c r="E78" s="188">
        <v>0</v>
      </c>
      <c r="F78" s="188">
        <f t="shared" si="4"/>
        <v>0</v>
      </c>
    </row>
    <row r="79" spans="1:6" x14ac:dyDescent="0.3">
      <c r="A79" s="77" t="str">
        <f>Menus!$A$19</f>
        <v>Préparation de site</v>
      </c>
      <c r="B79" s="77" t="str">
        <f>Menus!$A$2</f>
        <v>AO - AVEC hébergement</v>
      </c>
      <c r="C79" s="77" t="str">
        <f>Menus!$A$43</f>
        <v>Adaptation des véhicules et ÉPI</v>
      </c>
      <c r="D79" s="77" t="str">
        <f t="shared" si="5"/>
        <v>Préparation de site — AO - AVEC hébergement — Adaptation des véhicules et ÉPI</v>
      </c>
      <c r="E79" s="68">
        <v>0</v>
      </c>
      <c r="F79" s="68">
        <f t="shared" si="4"/>
        <v>0</v>
      </c>
    </row>
    <row r="80" spans="1:6" x14ac:dyDescent="0.3">
      <c r="A80" s="78" t="str">
        <f>Menus!$A$19</f>
        <v>Préparation de site</v>
      </c>
      <c r="B80" s="78" t="str">
        <f>Menus!$A$2</f>
        <v>AO - AVEC hébergement</v>
      </c>
      <c r="C80" s="78" t="str">
        <f>Menus!$A$44</f>
        <v>Capacité réduite à la moitié (minimum 30 % de réduction) et ÉPI</v>
      </c>
      <c r="D80" s="78" t="str">
        <f t="shared" si="5"/>
        <v>Préparation de site — AO - AVEC hébergement — Capacité réduite à la moitié (minimum 30 % de réduction) et ÉPI</v>
      </c>
      <c r="E80" s="70">
        <v>0</v>
      </c>
      <c r="F80" s="70">
        <f t="shared" si="4"/>
        <v>0</v>
      </c>
    </row>
    <row r="81" spans="1:6" x14ac:dyDescent="0.3">
      <c r="A81" s="78" t="str">
        <f>Menus!$A$19</f>
        <v>Préparation de site</v>
      </c>
      <c r="B81" s="78" t="str">
        <f>Menus!$A$3</f>
        <v>AO - SANS hébergement</v>
      </c>
      <c r="C81" s="78" t="str">
        <f>Menus!$A$43</f>
        <v>Adaptation des véhicules et ÉPI</v>
      </c>
      <c r="D81" s="78" t="str">
        <f t="shared" si="5"/>
        <v>Préparation de site — AO - SANS hébergement — Adaptation des véhicules et ÉPI</v>
      </c>
      <c r="E81" s="70">
        <v>0</v>
      </c>
      <c r="F81" s="70">
        <f t="shared" si="4"/>
        <v>0</v>
      </c>
    </row>
    <row r="82" spans="1:6" x14ac:dyDescent="0.3">
      <c r="A82" s="78" t="str">
        <f>Menus!$A$19</f>
        <v>Préparation de site</v>
      </c>
      <c r="B82" s="78" t="str">
        <f>Menus!$A$3</f>
        <v>AO - SANS hébergement</v>
      </c>
      <c r="C82" s="78" t="str">
        <f>Menus!$A$44</f>
        <v>Capacité réduite à la moitié (minimum 30 % de réduction) et ÉPI</v>
      </c>
      <c r="D82" s="78" t="str">
        <f t="shared" si="5"/>
        <v>Préparation de site — AO - SANS hébergement — Capacité réduite à la moitié (minimum 30 % de réduction) et ÉPI</v>
      </c>
      <c r="E82" s="70">
        <v>0</v>
      </c>
      <c r="F82" s="70">
        <f t="shared" si="4"/>
        <v>0</v>
      </c>
    </row>
    <row r="83" spans="1:6" x14ac:dyDescent="0.3">
      <c r="A83" s="78" t="str">
        <f>Menus!$A$19</f>
        <v>Préparation de site</v>
      </c>
      <c r="B83" s="78" t="str">
        <f>Menus!$A$4</f>
        <v>ERTS (gré à gré)</v>
      </c>
      <c r="C83" s="78" t="str">
        <f>Menus!$A$38</f>
        <v>Adaptation des véhicules et ÉPI</v>
      </c>
      <c r="D83" s="78" t="str">
        <f t="shared" si="5"/>
        <v>Préparation de site — ERTS (gré à gré) — Adaptation des véhicules et ÉPI</v>
      </c>
      <c r="E83" s="70">
        <v>0</v>
      </c>
      <c r="F83" s="70">
        <f t="shared" ref="F83:F99" si="6">ROUND(E83,4)</f>
        <v>0</v>
      </c>
    </row>
    <row r="84" spans="1:6" x14ac:dyDescent="0.3">
      <c r="A84" s="78" t="str">
        <f>Menus!$A$19</f>
        <v>Préparation de site</v>
      </c>
      <c r="B84" s="78" t="str">
        <f>Menus!$A$4</f>
        <v>ERTS (gré à gré)</v>
      </c>
      <c r="C84" s="78" t="str">
        <f>Menus!$A$39</f>
        <v>Capacité réduite à la moitié (minimum 30 % de réduction) et ÉPI</v>
      </c>
      <c r="D84" s="78" t="str">
        <f t="shared" si="5"/>
        <v>Préparation de site — ERTS (gré à gré) — Capacité réduite à la moitié (minimum 30 % de réduction) et ÉPI</v>
      </c>
      <c r="E84" s="70">
        <v>0</v>
      </c>
      <c r="F84" s="70">
        <f t="shared" si="6"/>
        <v>0</v>
      </c>
    </row>
    <row r="85" spans="1:6" ht="15" thickBot="1" x14ac:dyDescent="0.35">
      <c r="A85" s="79" t="str">
        <f>Menus!$A$19</f>
        <v>Préparation de site</v>
      </c>
      <c r="B85" s="79" t="str">
        <f>Menus!$A$4</f>
        <v>ERTS (gré à gré)</v>
      </c>
      <c r="C85" s="79" t="str">
        <f>Menus!$A$40</f>
        <v>Transport collectif</v>
      </c>
      <c r="D85" s="79" t="str">
        <f t="shared" si="5"/>
        <v>Préparation de site — ERTS (gré à gré) — Transport collectif</v>
      </c>
      <c r="E85" s="72">
        <v>0</v>
      </c>
      <c r="F85" s="72">
        <f t="shared" si="6"/>
        <v>0</v>
      </c>
    </row>
    <row r="86" spans="1:6" x14ac:dyDescent="0.3">
      <c r="A86" s="77" t="str">
        <f>Menus!$A$20</f>
        <v>Régénération artificielle</v>
      </c>
      <c r="B86" s="77" t="str">
        <f>Menus!$A$2</f>
        <v>AO - AVEC hébergement</v>
      </c>
      <c r="C86" s="77" t="str">
        <f>Menus!$A$43</f>
        <v>Adaptation des véhicules et ÉPI</v>
      </c>
      <c r="D86" s="77" t="str">
        <f t="shared" si="5"/>
        <v>Régénération artificielle — AO - AVEC hébergement — Adaptation des véhicules et ÉPI</v>
      </c>
      <c r="E86" s="68">
        <v>6.6083025950020042E-3</v>
      </c>
      <c r="F86" s="68">
        <f t="shared" si="6"/>
        <v>6.6E-3</v>
      </c>
    </row>
    <row r="87" spans="1:6" x14ac:dyDescent="0.3">
      <c r="A87" s="78" t="str">
        <f>Menus!$A$20</f>
        <v>Régénération artificielle</v>
      </c>
      <c r="B87" s="78" t="str">
        <f>Menus!$A$2</f>
        <v>AO - AVEC hébergement</v>
      </c>
      <c r="C87" s="78" t="str">
        <f>Menus!$A$44</f>
        <v>Capacité réduite à la moitié (minimum 30 % de réduction) et ÉPI</v>
      </c>
      <c r="D87" s="78" t="str">
        <f t="shared" si="5"/>
        <v>Régénération artificielle — AO - AVEC hébergement — Capacité réduite à la moitié (minimum 30 % de réduction) et ÉPI</v>
      </c>
      <c r="E87" s="70">
        <v>5.5784920038119135E-2</v>
      </c>
      <c r="F87" s="70">
        <f t="shared" si="6"/>
        <v>5.5800000000000002E-2</v>
      </c>
    </row>
    <row r="88" spans="1:6" x14ac:dyDescent="0.3">
      <c r="A88" s="78" t="str">
        <f>Menus!$A$20</f>
        <v>Régénération artificielle</v>
      </c>
      <c r="B88" s="78" t="str">
        <f>Menus!$A$3</f>
        <v>AO - SANS hébergement</v>
      </c>
      <c r="C88" s="78" t="str">
        <f>Menus!$A$43</f>
        <v>Adaptation des véhicules et ÉPI</v>
      </c>
      <c r="D88" s="78" t="str">
        <f t="shared" si="5"/>
        <v>Régénération artificielle — AO - SANS hébergement — Adaptation des véhicules et ÉPI</v>
      </c>
      <c r="E88" s="70">
        <v>7.6975446536686528E-3</v>
      </c>
      <c r="F88" s="70">
        <f t="shared" si="6"/>
        <v>7.7000000000000002E-3</v>
      </c>
    </row>
    <row r="89" spans="1:6" x14ac:dyDescent="0.3">
      <c r="A89" s="78" t="str">
        <f>Menus!$A$20</f>
        <v>Régénération artificielle</v>
      </c>
      <c r="B89" s="78" t="str">
        <f>Menus!$A$3</f>
        <v>AO - SANS hébergement</v>
      </c>
      <c r="C89" s="78" t="str">
        <f>Menus!$A$44</f>
        <v>Capacité réduite à la moitié (minimum 30 % de réduction) et ÉPI</v>
      </c>
      <c r="D89" s="78" t="str">
        <f t="shared" si="5"/>
        <v>Régénération artificielle — AO - SANS hébergement — Capacité réduite à la moitié (minimum 30 % de réduction) et ÉPI</v>
      </c>
      <c r="E89" s="70">
        <v>6.4979910774594626E-2</v>
      </c>
      <c r="F89" s="70">
        <f t="shared" si="6"/>
        <v>6.5000000000000002E-2</v>
      </c>
    </row>
    <row r="90" spans="1:6" x14ac:dyDescent="0.3">
      <c r="A90" s="78" t="str">
        <f>Menus!$A$20</f>
        <v>Régénération artificielle</v>
      </c>
      <c r="B90" s="78" t="str">
        <f>Menus!$A$4</f>
        <v>ERTS (gré à gré)</v>
      </c>
      <c r="C90" s="78" t="str">
        <f>Menus!$A$38</f>
        <v>Adaptation des véhicules et ÉPI</v>
      </c>
      <c r="D90" s="78" t="str">
        <f t="shared" si="5"/>
        <v>Régénération artificielle — ERTS (gré à gré) — Adaptation des véhicules et ÉPI</v>
      </c>
      <c r="E90" s="70">
        <v>7.6975446536686528E-3</v>
      </c>
      <c r="F90" s="70">
        <f t="shared" si="6"/>
        <v>7.7000000000000002E-3</v>
      </c>
    </row>
    <row r="91" spans="1:6" x14ac:dyDescent="0.3">
      <c r="A91" s="78" t="str">
        <f>Menus!$A$20</f>
        <v>Régénération artificielle</v>
      </c>
      <c r="B91" s="78" t="str">
        <f>Menus!$A$4</f>
        <v>ERTS (gré à gré)</v>
      </c>
      <c r="C91" s="78" t="str">
        <f>Menus!$A$39</f>
        <v>Capacité réduite à la moitié (minimum 30 % de réduction) et ÉPI</v>
      </c>
      <c r="D91" s="78" t="str">
        <f t="shared" si="5"/>
        <v>Régénération artificielle — ERTS (gré à gré) — Capacité réduite à la moitié (minimum 30 % de réduction) et ÉPI</v>
      </c>
      <c r="E91" s="70">
        <v>6.4979910774594626E-2</v>
      </c>
      <c r="F91" s="70">
        <f t="shared" si="6"/>
        <v>6.5000000000000002E-2</v>
      </c>
    </row>
    <row r="92" spans="1:6" ht="15" thickBot="1" x14ac:dyDescent="0.35">
      <c r="A92" s="191" t="str">
        <f>Menus!$A$20</f>
        <v>Régénération artificielle</v>
      </c>
      <c r="B92" s="191" t="str">
        <f>Menus!$A$4</f>
        <v>ERTS (gré à gré)</v>
      </c>
      <c r="C92" s="191" t="str">
        <f>Menus!$A$40</f>
        <v>Transport collectif</v>
      </c>
      <c r="D92" s="191" t="str">
        <f t="shared" si="5"/>
        <v>Régénération artificielle — ERTS (gré à gré) — Transport collectif</v>
      </c>
      <c r="E92" s="189">
        <v>3.1840156279551368E-3</v>
      </c>
      <c r="F92" s="189">
        <f>ROUND(E92,4)+F91</f>
        <v>6.8199999999999997E-2</v>
      </c>
    </row>
    <row r="93" spans="1:6" x14ac:dyDescent="0.3">
      <c r="A93" s="78" t="str">
        <f>Menus!$A$21</f>
        <v>Travaux techniques autres</v>
      </c>
      <c r="B93" s="78" t="str">
        <f>Menus!$A$2</f>
        <v>AO - AVEC hébergement</v>
      </c>
      <c r="C93" s="78" t="str">
        <f>Menus!$A$43</f>
        <v>Adaptation des véhicules et ÉPI</v>
      </c>
      <c r="D93" s="78" t="str">
        <f t="shared" si="5"/>
        <v>Travaux techniques autres — AO - AVEC hébergement — Adaptation des véhicules et ÉPI</v>
      </c>
      <c r="E93" s="70">
        <v>0</v>
      </c>
      <c r="F93" s="70">
        <f t="shared" si="6"/>
        <v>0</v>
      </c>
    </row>
    <row r="94" spans="1:6" x14ac:dyDescent="0.3">
      <c r="A94" s="78" t="str">
        <f>Menus!$A$21</f>
        <v>Travaux techniques autres</v>
      </c>
      <c r="B94" s="78" t="str">
        <f>Menus!$A$2</f>
        <v>AO - AVEC hébergement</v>
      </c>
      <c r="C94" s="78" t="str">
        <f>Menus!$A$44</f>
        <v>Capacité réduite à la moitié (minimum 30 % de réduction) et ÉPI</v>
      </c>
      <c r="D94" s="78" t="str">
        <f t="shared" si="5"/>
        <v>Travaux techniques autres — AO - AVEC hébergement — Capacité réduite à la moitié (minimum 30 % de réduction) et ÉPI</v>
      </c>
      <c r="E94" s="70">
        <v>0</v>
      </c>
      <c r="F94" s="70">
        <f t="shared" si="6"/>
        <v>0</v>
      </c>
    </row>
    <row r="95" spans="1:6" x14ac:dyDescent="0.3">
      <c r="A95" s="78" t="str">
        <f>Menus!$A$21</f>
        <v>Travaux techniques autres</v>
      </c>
      <c r="B95" s="78" t="str">
        <f>Menus!$A$3</f>
        <v>AO - SANS hébergement</v>
      </c>
      <c r="C95" s="78" t="str">
        <f>Menus!$A$43</f>
        <v>Adaptation des véhicules et ÉPI</v>
      </c>
      <c r="D95" s="78" t="str">
        <f t="shared" si="5"/>
        <v>Travaux techniques autres — AO - SANS hébergement — Adaptation des véhicules et ÉPI</v>
      </c>
      <c r="E95" s="70">
        <v>0</v>
      </c>
      <c r="F95" s="70">
        <f t="shared" si="6"/>
        <v>0</v>
      </c>
    </row>
    <row r="96" spans="1:6" x14ac:dyDescent="0.3">
      <c r="A96" s="78" t="str">
        <f>Menus!$A$21</f>
        <v>Travaux techniques autres</v>
      </c>
      <c r="B96" s="78" t="str">
        <f>Menus!$A$3</f>
        <v>AO - SANS hébergement</v>
      </c>
      <c r="C96" s="78" t="str">
        <f>Menus!$A$44</f>
        <v>Capacité réduite à la moitié (minimum 30 % de réduction) et ÉPI</v>
      </c>
      <c r="D96" s="78" t="str">
        <f t="shared" si="5"/>
        <v>Travaux techniques autres — AO - SANS hébergement — Capacité réduite à la moitié (minimum 30 % de réduction) et ÉPI</v>
      </c>
      <c r="E96" s="70">
        <v>0</v>
      </c>
      <c r="F96" s="70">
        <f t="shared" si="6"/>
        <v>0</v>
      </c>
    </row>
    <row r="97" spans="1:6" x14ac:dyDescent="0.3">
      <c r="A97" s="78" t="str">
        <f>Menus!$A$21</f>
        <v>Travaux techniques autres</v>
      </c>
      <c r="B97" s="78" t="str">
        <f>Menus!$A$4</f>
        <v>ERTS (gré à gré)</v>
      </c>
      <c r="C97" s="78" t="str">
        <f>Menus!$A$38</f>
        <v>Adaptation des véhicules et ÉPI</v>
      </c>
      <c r="D97" s="78" t="str">
        <f t="shared" si="5"/>
        <v>Travaux techniques autres — ERTS (gré à gré) — Adaptation des véhicules et ÉPI</v>
      </c>
      <c r="E97" s="70">
        <v>0</v>
      </c>
      <c r="F97" s="70">
        <f t="shared" si="6"/>
        <v>0</v>
      </c>
    </row>
    <row r="98" spans="1:6" x14ac:dyDescent="0.3">
      <c r="A98" s="78" t="str">
        <f>Menus!$A$21</f>
        <v>Travaux techniques autres</v>
      </c>
      <c r="B98" s="78" t="str">
        <f>Menus!$A$4</f>
        <v>ERTS (gré à gré)</v>
      </c>
      <c r="C98" s="78" t="str">
        <f>Menus!$A$39</f>
        <v>Capacité réduite à la moitié (minimum 30 % de réduction) et ÉPI</v>
      </c>
      <c r="D98" s="78" t="str">
        <f t="shared" si="5"/>
        <v>Travaux techniques autres — ERTS (gré à gré) — Capacité réduite à la moitié (minimum 30 % de réduction) et ÉPI</v>
      </c>
      <c r="E98" s="70">
        <v>0</v>
      </c>
      <c r="F98" s="70">
        <f t="shared" si="6"/>
        <v>0</v>
      </c>
    </row>
    <row r="99" spans="1:6" ht="15" thickBot="1" x14ac:dyDescent="0.35">
      <c r="A99" s="79" t="str">
        <f>Menus!$A$21</f>
        <v>Travaux techniques autres</v>
      </c>
      <c r="B99" s="79" t="str">
        <f>Menus!$A$4</f>
        <v>ERTS (gré à gré)</v>
      </c>
      <c r="C99" s="79" t="str">
        <f>Menus!$A$40</f>
        <v>Transport collectif</v>
      </c>
      <c r="D99" s="79" t="str">
        <f t="shared" si="5"/>
        <v>Travaux techniques autres — ERTS (gré à gré) — Transport collectif</v>
      </c>
      <c r="E99" s="72">
        <v>0</v>
      </c>
      <c r="F99" s="72">
        <f t="shared" si="6"/>
        <v>0</v>
      </c>
    </row>
    <row r="100" spans="1:6" ht="15" thickBot="1" x14ac:dyDescent="0.35"/>
    <row r="101" spans="1:6" ht="15" customHeight="1" thickBot="1" x14ac:dyDescent="0.35">
      <c r="A101" s="107" t="s">
        <v>22</v>
      </c>
      <c r="B101" s="339" t="s">
        <v>26</v>
      </c>
      <c r="C101" s="340"/>
      <c r="D101" s="340"/>
      <c r="E101" s="340"/>
      <c r="F101" s="341"/>
    </row>
    <row r="102" spans="1:6" ht="15" thickBot="1" x14ac:dyDescent="0.35">
      <c r="A102" s="74" t="s">
        <v>19</v>
      </c>
      <c r="B102" s="74" t="s">
        <v>0</v>
      </c>
      <c r="C102" s="74" t="s">
        <v>29</v>
      </c>
      <c r="D102" s="74" t="s">
        <v>32</v>
      </c>
      <c r="E102" s="74" t="s">
        <v>8</v>
      </c>
      <c r="F102" s="74" t="s">
        <v>9</v>
      </c>
    </row>
    <row r="103" spans="1:6" x14ac:dyDescent="0.3">
      <c r="A103" s="77" t="str">
        <f>Menus!$A$15</f>
        <v>EC EAF</v>
      </c>
      <c r="B103" s="77" t="str">
        <f>Menus!$A$2</f>
        <v>AO - AVEC hébergement</v>
      </c>
      <c r="C103" s="77" t="str">
        <f>Menus!$A$30</f>
        <v>Camp forestier</v>
      </c>
      <c r="D103" s="77" t="str">
        <f t="shared" ref="D103:D130" si="7">CONCATENATE(A103," — ",B103," — ",C103)</f>
        <v>EC EAF — AO - AVEC hébergement — Camp forestier</v>
      </c>
      <c r="E103" s="68">
        <v>3.6093750000000001E-2</v>
      </c>
      <c r="F103" s="68">
        <f t="shared" ref="F103:F130" si="8">ROUND(E103,4)</f>
        <v>3.61E-2</v>
      </c>
    </row>
    <row r="104" spans="1:6" x14ac:dyDescent="0.3">
      <c r="A104" s="78" t="str">
        <f>Menus!$A$15</f>
        <v>EC EAF</v>
      </c>
      <c r="B104" s="78" t="str">
        <f>Menus!$A$2</f>
        <v>AO - AVEC hébergement</v>
      </c>
      <c r="C104" s="78" t="str">
        <f>Menus!$A$31</f>
        <v>Hébergement adéquat (hôtel, pourvoirie ou autre unité individuelle)</v>
      </c>
      <c r="D104" s="78" t="str">
        <f t="shared" si="7"/>
        <v>EC EAF — AO - AVEC hébergement — Hébergement adéquat (hôtel, pourvoirie ou autre unité individuelle)</v>
      </c>
      <c r="E104" s="70">
        <v>3.6093750000000001E-2</v>
      </c>
      <c r="F104" s="70">
        <f t="shared" si="8"/>
        <v>3.61E-2</v>
      </c>
    </row>
    <row r="105" spans="1:6" x14ac:dyDescent="0.3">
      <c r="A105" s="78" t="str">
        <f>Menus!$A$15</f>
        <v>EC EAF</v>
      </c>
      <c r="B105" s="78" t="str">
        <f>Menus!$A$4</f>
        <v>ERTS (gré à gré)</v>
      </c>
      <c r="C105" s="78" t="str">
        <f>Menus!$A$30</f>
        <v>Camp forestier</v>
      </c>
      <c r="D105" s="78" t="str">
        <f t="shared" si="7"/>
        <v>EC EAF — ERTS (gré à gré) — Camp forestier</v>
      </c>
      <c r="E105" s="70">
        <v>3.7499999999999999E-2</v>
      </c>
      <c r="F105" s="70">
        <f t="shared" si="8"/>
        <v>3.7499999999999999E-2</v>
      </c>
    </row>
    <row r="106" spans="1:6" ht="15" thickBot="1" x14ac:dyDescent="0.35">
      <c r="A106" s="79" t="str">
        <f>Menus!$A$15</f>
        <v>EC EAF</v>
      </c>
      <c r="B106" s="79" t="str">
        <f>Menus!$A$4</f>
        <v>ERTS (gré à gré)</v>
      </c>
      <c r="C106" s="79" t="str">
        <f>Menus!$A$31</f>
        <v>Hébergement adéquat (hôtel, pourvoirie ou autre unité individuelle)</v>
      </c>
      <c r="D106" s="79" t="str">
        <f t="shared" si="7"/>
        <v>EC EAF — ERTS (gré à gré) — Hébergement adéquat (hôtel, pourvoirie ou autre unité individuelle)</v>
      </c>
      <c r="E106" s="72">
        <v>3.7499999999999999E-2</v>
      </c>
      <c r="F106" s="72">
        <f t="shared" si="8"/>
        <v>3.7499999999999999E-2</v>
      </c>
    </row>
    <row r="107" spans="1:6" x14ac:dyDescent="0.3">
      <c r="A107" s="77" t="str">
        <f>Menus!$A$16</f>
        <v>Éducation de peuplement</v>
      </c>
      <c r="B107" s="77" t="str">
        <f>Menus!$A$2</f>
        <v>AO - AVEC hébergement</v>
      </c>
      <c r="C107" s="77" t="str">
        <f>Menus!$A$30</f>
        <v>Camp forestier</v>
      </c>
      <c r="D107" s="77" t="str">
        <f t="shared" si="7"/>
        <v>Éducation de peuplement — AO - AVEC hébergement — Camp forestier</v>
      </c>
      <c r="E107" s="68">
        <v>2.4695061918397355E-2</v>
      </c>
      <c r="F107" s="68">
        <f t="shared" si="8"/>
        <v>2.47E-2</v>
      </c>
    </row>
    <row r="108" spans="1:6" x14ac:dyDescent="0.3">
      <c r="A108" s="78" t="str">
        <f>Menus!$A$16</f>
        <v>Éducation de peuplement</v>
      </c>
      <c r="B108" s="78" t="str">
        <f>Menus!$A$2</f>
        <v>AO - AVEC hébergement</v>
      </c>
      <c r="C108" s="78" t="str">
        <f>Menus!$A$31</f>
        <v>Hébergement adéquat (hôtel, pourvoirie ou autre unité individuelle)</v>
      </c>
      <c r="D108" s="78" t="str">
        <f t="shared" si="7"/>
        <v>Éducation de peuplement — AO - AVEC hébergement — Hébergement adéquat (hôtel, pourvoirie ou autre unité individuelle)</v>
      </c>
      <c r="E108" s="70">
        <v>9.8780247673589464E-2</v>
      </c>
      <c r="F108" s="70">
        <f t="shared" si="8"/>
        <v>9.8799999999999999E-2</v>
      </c>
    </row>
    <row r="109" spans="1:6" x14ac:dyDescent="0.3">
      <c r="A109" s="78" t="str">
        <f>Menus!$A$16</f>
        <v>Éducation de peuplement</v>
      </c>
      <c r="B109" s="78" t="str">
        <f>Menus!$A$4</f>
        <v>ERTS (gré à gré)</v>
      </c>
      <c r="C109" s="78" t="str">
        <f>Menus!$A$30</f>
        <v>Camp forestier</v>
      </c>
      <c r="D109" s="78" t="str">
        <f t="shared" si="7"/>
        <v>Éducation de peuplement — ERTS (gré à gré) — Camp forestier</v>
      </c>
      <c r="E109" s="70">
        <v>6.1749999999999972E-2</v>
      </c>
      <c r="F109" s="70">
        <f t="shared" si="8"/>
        <v>6.1800000000000001E-2</v>
      </c>
    </row>
    <row r="110" spans="1:6" ht="15" thickBot="1" x14ac:dyDescent="0.35">
      <c r="A110" s="79" t="str">
        <f>Menus!$A$16</f>
        <v>Éducation de peuplement</v>
      </c>
      <c r="B110" s="79" t="str">
        <f>Menus!$A$4</f>
        <v>ERTS (gré à gré)</v>
      </c>
      <c r="C110" s="79" t="str">
        <f>Menus!$A$31</f>
        <v>Hébergement adéquat (hôtel, pourvoirie ou autre unité individuelle)</v>
      </c>
      <c r="D110" s="79" t="str">
        <f t="shared" si="7"/>
        <v>Éducation de peuplement — ERTS (gré à gré) — Hébergement adéquat (hôtel, pourvoirie ou autre unité individuelle)</v>
      </c>
      <c r="E110" s="72">
        <v>0.247</v>
      </c>
      <c r="F110" s="72">
        <f t="shared" si="8"/>
        <v>0.247</v>
      </c>
    </row>
    <row r="111" spans="1:6" x14ac:dyDescent="0.3">
      <c r="A111" s="77" t="str">
        <f>Menus!$A$17</f>
        <v>Inventaire avant traitement</v>
      </c>
      <c r="B111" s="77" t="str">
        <f>Menus!$A$2</f>
        <v>AO - AVEC hébergement</v>
      </c>
      <c r="C111" s="77" t="str">
        <f>Menus!$A$30</f>
        <v>Camp forestier</v>
      </c>
      <c r="D111" s="77" t="str">
        <f t="shared" si="7"/>
        <v>Inventaire avant traitement — AO - AVEC hébergement — Camp forestier</v>
      </c>
      <c r="E111" s="68">
        <v>2.1936470738082383E-2</v>
      </c>
      <c r="F111" s="68">
        <f t="shared" si="8"/>
        <v>2.1899999999999999E-2</v>
      </c>
    </row>
    <row r="112" spans="1:6" x14ac:dyDescent="0.3">
      <c r="A112" s="78" t="str">
        <f>Menus!$A$17</f>
        <v>Inventaire avant traitement</v>
      </c>
      <c r="B112" s="78" t="str">
        <f>Menus!$A$2</f>
        <v>AO - AVEC hébergement</v>
      </c>
      <c r="C112" s="78" t="str">
        <f>Menus!$A$31</f>
        <v>Hébergement adéquat (hôtel, pourvoirie ou autre unité individuelle)</v>
      </c>
      <c r="D112" s="78" t="str">
        <f t="shared" si="7"/>
        <v>Inventaire avant traitement — AO - AVEC hébergement — Hébergement adéquat (hôtel, pourvoirie ou autre unité individuelle)</v>
      </c>
      <c r="E112" s="70">
        <v>8.7745882952329504E-2</v>
      </c>
      <c r="F112" s="70">
        <f t="shared" si="8"/>
        <v>8.77E-2</v>
      </c>
    </row>
    <row r="113" spans="1:6" x14ac:dyDescent="0.3">
      <c r="A113" s="78" t="str">
        <f>Menus!$A$17</f>
        <v>Inventaire avant traitement</v>
      </c>
      <c r="B113" s="78" t="str">
        <f>Menus!$A$4</f>
        <v>ERTS (gré à gré)</v>
      </c>
      <c r="C113" s="78" t="str">
        <f>Menus!$A$30</f>
        <v>Camp forestier</v>
      </c>
      <c r="D113" s="78" t="str">
        <f t="shared" si="7"/>
        <v>Inventaire avant traitement — ERTS (gré à gré) — Camp forestier</v>
      </c>
      <c r="E113" s="70">
        <v>4.4250000000000012E-2</v>
      </c>
      <c r="F113" s="70">
        <f t="shared" si="8"/>
        <v>4.4299999999999999E-2</v>
      </c>
    </row>
    <row r="114" spans="1:6" ht="15" thickBot="1" x14ac:dyDescent="0.35">
      <c r="A114" s="79" t="str">
        <f>Menus!$A$17</f>
        <v>Inventaire avant traitement</v>
      </c>
      <c r="B114" s="79" t="str">
        <f>Menus!$A$4</f>
        <v>ERTS (gré à gré)</v>
      </c>
      <c r="C114" s="79" t="str">
        <f>Menus!$A$31</f>
        <v>Hébergement adéquat (hôtel, pourvoirie ou autre unité individuelle)</v>
      </c>
      <c r="D114" s="79" t="str">
        <f t="shared" si="7"/>
        <v>Inventaire avant traitement — ERTS (gré à gré) — Hébergement adéquat (hôtel, pourvoirie ou autre unité individuelle)</v>
      </c>
      <c r="E114" s="72">
        <v>0.17699999999999999</v>
      </c>
      <c r="F114" s="72">
        <f t="shared" si="8"/>
        <v>0.17699999999999999</v>
      </c>
    </row>
    <row r="115" spans="1:6" x14ac:dyDescent="0.3">
      <c r="A115" s="77" t="str">
        <f>Menus!$A$18</f>
        <v>Martelage</v>
      </c>
      <c r="B115" s="77" t="str">
        <f>Menus!$A$2</f>
        <v>AO - AVEC hébergement</v>
      </c>
      <c r="C115" s="77" t="str">
        <f>Menus!$A$30</f>
        <v>Camp forestier</v>
      </c>
      <c r="D115" s="77" t="str">
        <f t="shared" si="7"/>
        <v>Martelage — AO - AVEC hébergement — Camp forestier</v>
      </c>
      <c r="E115" s="68">
        <v>2.19364707380824E-2</v>
      </c>
      <c r="F115" s="68">
        <f t="shared" si="8"/>
        <v>2.1899999999999999E-2</v>
      </c>
    </row>
    <row r="116" spans="1:6" x14ac:dyDescent="0.3">
      <c r="A116" s="78" t="str">
        <f>Menus!$A$18</f>
        <v>Martelage</v>
      </c>
      <c r="B116" s="78" t="str">
        <f>Menus!$A$2</f>
        <v>AO - AVEC hébergement</v>
      </c>
      <c r="C116" s="78" t="str">
        <f>Menus!$A$31</f>
        <v>Hébergement adéquat (hôtel, pourvoirie ou autre unité individuelle)</v>
      </c>
      <c r="D116" s="78" t="str">
        <f t="shared" si="7"/>
        <v>Martelage — AO - AVEC hébergement — Hébergement adéquat (hôtel, pourvoirie ou autre unité individuelle)</v>
      </c>
      <c r="E116" s="70">
        <v>8.7745882952329574E-2</v>
      </c>
      <c r="F116" s="70">
        <f t="shared" si="8"/>
        <v>8.77E-2</v>
      </c>
    </row>
    <row r="117" spans="1:6" x14ac:dyDescent="0.3">
      <c r="A117" s="78" t="str">
        <f>Menus!$A$18</f>
        <v>Martelage</v>
      </c>
      <c r="B117" s="78" t="str">
        <f>Menus!$A$4</f>
        <v>ERTS (gré à gré)</v>
      </c>
      <c r="C117" s="78" t="str">
        <f>Menus!$A$30</f>
        <v>Camp forestier</v>
      </c>
      <c r="D117" s="78" t="str">
        <f t="shared" si="7"/>
        <v>Martelage — ERTS (gré à gré) — Camp forestier</v>
      </c>
      <c r="E117" s="70">
        <v>4.4250000000000012E-2</v>
      </c>
      <c r="F117" s="70">
        <f t="shared" si="8"/>
        <v>4.4299999999999999E-2</v>
      </c>
    </row>
    <row r="118" spans="1:6" ht="15" thickBot="1" x14ac:dyDescent="0.35">
      <c r="A118" s="79" t="str">
        <f>Menus!$A$18</f>
        <v>Martelage</v>
      </c>
      <c r="B118" s="79" t="str">
        <f>Menus!$A$4</f>
        <v>ERTS (gré à gré)</v>
      </c>
      <c r="C118" s="79" t="str">
        <f>Menus!$A$31</f>
        <v>Hébergement adéquat (hôtel, pourvoirie ou autre unité individuelle)</v>
      </c>
      <c r="D118" s="79" t="str">
        <f t="shared" si="7"/>
        <v>Martelage — ERTS (gré à gré) — Hébergement adéquat (hôtel, pourvoirie ou autre unité individuelle)</v>
      </c>
      <c r="E118" s="72">
        <v>0.17699999999999999</v>
      </c>
      <c r="F118" s="72">
        <f t="shared" si="8"/>
        <v>0.17699999999999999</v>
      </c>
    </row>
    <row r="119" spans="1:6" x14ac:dyDescent="0.3">
      <c r="A119" s="77" t="str">
        <f>Menus!$A$19</f>
        <v>Préparation de site</v>
      </c>
      <c r="B119" s="77" t="str">
        <f>Menus!$A$2</f>
        <v>AO - AVEC hébergement</v>
      </c>
      <c r="C119" s="77" t="str">
        <f>Menus!$A$30</f>
        <v>Camp forestier</v>
      </c>
      <c r="D119" s="77" t="str">
        <f t="shared" si="7"/>
        <v>Préparation de site — AO - AVEC hébergement — Camp forestier</v>
      </c>
      <c r="E119" s="68">
        <v>1.0725674632798204E-2</v>
      </c>
      <c r="F119" s="68">
        <f t="shared" si="8"/>
        <v>1.0699999999999999E-2</v>
      </c>
    </row>
    <row r="120" spans="1:6" x14ac:dyDescent="0.3">
      <c r="A120" s="78" t="str">
        <f>Menus!$A$19</f>
        <v>Préparation de site</v>
      </c>
      <c r="B120" s="78" t="str">
        <f>Menus!$A$2</f>
        <v>AO - AVEC hébergement</v>
      </c>
      <c r="C120" s="78" t="str">
        <f>Menus!$A$31</f>
        <v>Hébergement adéquat (hôtel, pourvoirie ou autre unité individuelle)</v>
      </c>
      <c r="D120" s="78" t="str">
        <f t="shared" si="7"/>
        <v>Préparation de site — AO - AVEC hébergement — Hébergement adéquat (hôtel, pourvoirie ou autre unité individuelle)</v>
      </c>
      <c r="E120" s="70">
        <v>4.2902698531192829E-2</v>
      </c>
      <c r="F120" s="70">
        <f t="shared" si="8"/>
        <v>4.2900000000000001E-2</v>
      </c>
    </row>
    <row r="121" spans="1:6" x14ac:dyDescent="0.3">
      <c r="A121" s="78" t="str">
        <f>Menus!$A$19</f>
        <v>Préparation de site</v>
      </c>
      <c r="B121" s="78" t="str">
        <f>Menus!$A$4</f>
        <v>ERTS (gré à gré)</v>
      </c>
      <c r="C121" s="78" t="str">
        <f>Menus!$A$30</f>
        <v>Camp forestier</v>
      </c>
      <c r="D121" s="78" t="str">
        <f t="shared" si="7"/>
        <v>Préparation de site — ERTS (gré à gré) — Camp forestier</v>
      </c>
      <c r="E121" s="70">
        <v>2.2999999999999993E-2</v>
      </c>
      <c r="F121" s="70">
        <f t="shared" si="8"/>
        <v>2.3E-2</v>
      </c>
    </row>
    <row r="122" spans="1:6" ht="15" thickBot="1" x14ac:dyDescent="0.35">
      <c r="A122" s="79" t="str">
        <f>Menus!$A$19</f>
        <v>Préparation de site</v>
      </c>
      <c r="B122" s="79" t="str">
        <f>Menus!$A$4</f>
        <v>ERTS (gré à gré)</v>
      </c>
      <c r="C122" s="79" t="str">
        <f>Menus!$A$31</f>
        <v>Hébergement adéquat (hôtel, pourvoirie ou autre unité individuelle)</v>
      </c>
      <c r="D122" s="79" t="str">
        <f t="shared" si="7"/>
        <v>Préparation de site — ERTS (gré à gré) — Hébergement adéquat (hôtel, pourvoirie ou autre unité individuelle)</v>
      </c>
      <c r="E122" s="72">
        <v>9.1999999999999998E-2</v>
      </c>
      <c r="F122" s="72">
        <f t="shared" si="8"/>
        <v>9.1999999999999998E-2</v>
      </c>
    </row>
    <row r="123" spans="1:6" x14ac:dyDescent="0.3">
      <c r="A123" s="77" t="str">
        <f>Menus!$A$20</f>
        <v>Régénération artificielle</v>
      </c>
      <c r="B123" s="77" t="str">
        <f>Menus!$A$2</f>
        <v>AO - AVEC hébergement</v>
      </c>
      <c r="C123" s="77" t="str">
        <f>Menus!$A$30</f>
        <v>Camp forestier</v>
      </c>
      <c r="D123" s="77" t="str">
        <f t="shared" si="7"/>
        <v>Régénération artificielle — AO - AVEC hébergement — Camp forestier</v>
      </c>
      <c r="E123" s="68">
        <v>3.0370357087099981E-2</v>
      </c>
      <c r="F123" s="68">
        <f t="shared" si="8"/>
        <v>3.04E-2</v>
      </c>
    </row>
    <row r="124" spans="1:6" x14ac:dyDescent="0.3">
      <c r="A124" s="78" t="str">
        <f>Menus!$A$20</f>
        <v>Régénération artificielle</v>
      </c>
      <c r="B124" s="78" t="str">
        <f>Menus!$A$2</f>
        <v>AO - AVEC hébergement</v>
      </c>
      <c r="C124" s="78" t="str">
        <f>Menus!$A$31</f>
        <v>Hébergement adéquat (hôtel, pourvoirie ou autre unité individuelle)</v>
      </c>
      <c r="D124" s="78" t="str">
        <f t="shared" si="7"/>
        <v>Régénération artificielle — AO - AVEC hébergement — Hébergement adéquat (hôtel, pourvoirie ou autre unité individuelle)</v>
      </c>
      <c r="E124" s="70">
        <v>0.12148142834839994</v>
      </c>
      <c r="F124" s="70">
        <f t="shared" si="8"/>
        <v>0.1215</v>
      </c>
    </row>
    <row r="125" spans="1:6" x14ac:dyDescent="0.3">
      <c r="A125" s="78" t="str">
        <f>Menus!$A$20</f>
        <v>Régénération artificielle</v>
      </c>
      <c r="B125" s="78" t="str">
        <f>Menus!$A$4</f>
        <v>ERTS (gré à gré)</v>
      </c>
      <c r="C125" s="78" t="str">
        <f>Menus!$A$30</f>
        <v>Camp forestier</v>
      </c>
      <c r="D125" s="78" t="str">
        <f t="shared" si="7"/>
        <v>Régénération artificielle — ERTS (gré à gré) — Camp forestier</v>
      </c>
      <c r="E125" s="70">
        <v>5.5749999999999994E-2</v>
      </c>
      <c r="F125" s="70">
        <f t="shared" si="8"/>
        <v>5.5800000000000002E-2</v>
      </c>
    </row>
    <row r="126" spans="1:6" ht="15" thickBot="1" x14ac:dyDescent="0.35">
      <c r="A126" s="79" t="str">
        <f>Menus!$A$20</f>
        <v>Régénération artificielle</v>
      </c>
      <c r="B126" s="79" t="str">
        <f>Menus!$A$4</f>
        <v>ERTS (gré à gré)</v>
      </c>
      <c r="C126" s="79" t="str">
        <f>Menus!$A$31</f>
        <v>Hébergement adéquat (hôtel, pourvoirie ou autre unité individuelle)</v>
      </c>
      <c r="D126" s="79" t="str">
        <f t="shared" si="7"/>
        <v>Régénération artificielle — ERTS (gré à gré) — Hébergement adéquat (hôtel, pourvoirie ou autre unité individuelle)</v>
      </c>
      <c r="E126" s="72">
        <v>0.223</v>
      </c>
      <c r="F126" s="72">
        <f t="shared" si="8"/>
        <v>0.223</v>
      </c>
    </row>
    <row r="127" spans="1:6" ht="15" customHeight="1" x14ac:dyDescent="0.3">
      <c r="A127" s="78" t="str">
        <f>Menus!$A$21</f>
        <v>Travaux techniques autres</v>
      </c>
      <c r="B127" s="78" t="str">
        <f>Menus!$A$2</f>
        <v>AO - AVEC hébergement</v>
      </c>
      <c r="C127" s="78" t="str">
        <f>Menus!$A$30</f>
        <v>Camp forestier</v>
      </c>
      <c r="D127" s="78" t="str">
        <f t="shared" si="7"/>
        <v>Travaux techniques autres — AO - AVEC hébergement — Camp forestier</v>
      </c>
      <c r="E127" s="70">
        <v>2.1936470738082383E-2</v>
      </c>
      <c r="F127" s="70">
        <f t="shared" si="8"/>
        <v>2.1899999999999999E-2</v>
      </c>
    </row>
    <row r="128" spans="1:6" x14ac:dyDescent="0.3">
      <c r="A128" s="78" t="str">
        <f>Menus!$A$21</f>
        <v>Travaux techniques autres</v>
      </c>
      <c r="B128" s="78" t="str">
        <f>Menus!$A$2</f>
        <v>AO - AVEC hébergement</v>
      </c>
      <c r="C128" s="78" t="str">
        <f>Menus!$A$31</f>
        <v>Hébergement adéquat (hôtel, pourvoirie ou autre unité individuelle)</v>
      </c>
      <c r="D128" s="78" t="str">
        <f t="shared" si="7"/>
        <v>Travaux techniques autres — AO - AVEC hébergement — Hébergement adéquat (hôtel, pourvoirie ou autre unité individuelle)</v>
      </c>
      <c r="E128" s="70">
        <v>8.7745882952329504E-2</v>
      </c>
      <c r="F128" s="70">
        <f t="shared" si="8"/>
        <v>8.77E-2</v>
      </c>
    </row>
    <row r="129" spans="1:6" x14ac:dyDescent="0.3">
      <c r="A129" s="78" t="str">
        <f>Menus!$A$21</f>
        <v>Travaux techniques autres</v>
      </c>
      <c r="B129" s="78" t="str">
        <f>Menus!$A$4</f>
        <v>ERTS (gré à gré)</v>
      </c>
      <c r="C129" s="78" t="str">
        <f>Menus!$A$30</f>
        <v>Camp forestier</v>
      </c>
      <c r="D129" s="78" t="str">
        <f t="shared" si="7"/>
        <v>Travaux techniques autres — ERTS (gré à gré) — Camp forestier</v>
      </c>
      <c r="E129" s="70">
        <v>4.4250000000000012E-2</v>
      </c>
      <c r="F129" s="70">
        <f t="shared" si="8"/>
        <v>4.4299999999999999E-2</v>
      </c>
    </row>
    <row r="130" spans="1:6" ht="15" thickBot="1" x14ac:dyDescent="0.35">
      <c r="A130" s="79" t="str">
        <f>Menus!$A$21</f>
        <v>Travaux techniques autres</v>
      </c>
      <c r="B130" s="79" t="str">
        <f>Menus!$A$4</f>
        <v>ERTS (gré à gré)</v>
      </c>
      <c r="C130" s="79" t="str">
        <f>Menus!$A$31</f>
        <v>Hébergement adéquat (hôtel, pourvoirie ou autre unité individuelle)</v>
      </c>
      <c r="D130" s="79" t="str">
        <f t="shared" si="7"/>
        <v>Travaux techniques autres — ERTS (gré à gré) — Hébergement adéquat (hôtel, pourvoirie ou autre unité individuelle)</v>
      </c>
      <c r="E130" s="72">
        <v>0.17699999999999999</v>
      </c>
      <c r="F130" s="72">
        <f t="shared" si="8"/>
        <v>0.17699999999999999</v>
      </c>
    </row>
    <row r="131" spans="1:6" ht="15" thickBot="1" x14ac:dyDescent="0.35"/>
    <row r="132" spans="1:6" ht="15" customHeight="1" thickBot="1" x14ac:dyDescent="0.35">
      <c r="A132" s="107" t="s">
        <v>44</v>
      </c>
      <c r="B132" s="339" t="s">
        <v>27</v>
      </c>
      <c r="C132" s="340"/>
      <c r="D132" s="340"/>
      <c r="E132" s="341"/>
    </row>
    <row r="133" spans="1:6" ht="15" thickBot="1" x14ac:dyDescent="0.35">
      <c r="A133" s="66" t="s">
        <v>19</v>
      </c>
      <c r="B133" s="66" t="s">
        <v>0</v>
      </c>
      <c r="C133" s="66" t="s">
        <v>32</v>
      </c>
      <c r="D133" s="66" t="s">
        <v>8</v>
      </c>
      <c r="E133" s="66" t="s">
        <v>9</v>
      </c>
    </row>
    <row r="134" spans="1:6" x14ac:dyDescent="0.3">
      <c r="A134" s="67" t="str">
        <f>Menus!$A$15</f>
        <v>EC EAF</v>
      </c>
      <c r="B134" s="67" t="str">
        <f>Menus!$A$2</f>
        <v>AO - AVEC hébergement</v>
      </c>
      <c r="C134" s="67" t="str">
        <f t="shared" ref="C134:C154" si="9">CONCATENATE(A134," — ",B134)</f>
        <v>EC EAF — AO - AVEC hébergement</v>
      </c>
      <c r="D134" s="68">
        <v>0</v>
      </c>
      <c r="E134" s="68">
        <f t="shared" ref="E134:E154" si="10">ROUND(D134,4)</f>
        <v>0</v>
      </c>
    </row>
    <row r="135" spans="1:6" x14ac:dyDescent="0.3">
      <c r="A135" s="69" t="str">
        <f>Menus!$A$15</f>
        <v>EC EAF</v>
      </c>
      <c r="B135" s="69" t="str">
        <f>Menus!$A$3</f>
        <v>AO - SANS hébergement</v>
      </c>
      <c r="C135" s="69" t="str">
        <f t="shared" si="9"/>
        <v>EC EAF — AO - SANS hébergement</v>
      </c>
      <c r="D135" s="70">
        <v>0</v>
      </c>
      <c r="E135" s="70">
        <f t="shared" si="10"/>
        <v>0</v>
      </c>
    </row>
    <row r="136" spans="1:6" ht="15" thickBot="1" x14ac:dyDescent="0.35">
      <c r="A136" s="71" t="str">
        <f>Menus!$A$15</f>
        <v>EC EAF</v>
      </c>
      <c r="B136" s="71" t="str">
        <f>Menus!$A$4</f>
        <v>ERTS (gré à gré)</v>
      </c>
      <c r="C136" s="71" t="str">
        <f t="shared" si="9"/>
        <v>EC EAF — ERTS (gré à gré)</v>
      </c>
      <c r="D136" s="72">
        <v>0</v>
      </c>
      <c r="E136" s="72">
        <f t="shared" si="10"/>
        <v>0</v>
      </c>
    </row>
    <row r="137" spans="1:6" x14ac:dyDescent="0.3">
      <c r="A137" s="67" t="str">
        <f>Menus!$A$16</f>
        <v>Éducation de peuplement</v>
      </c>
      <c r="B137" s="67" t="str">
        <f>Menus!$A$2</f>
        <v>AO - AVEC hébergement</v>
      </c>
      <c r="C137" s="67" t="str">
        <f t="shared" si="9"/>
        <v>Éducation de peuplement — AO - AVEC hébergement</v>
      </c>
      <c r="D137" s="68">
        <v>0</v>
      </c>
      <c r="E137" s="68">
        <f t="shared" si="10"/>
        <v>0</v>
      </c>
    </row>
    <row r="138" spans="1:6" x14ac:dyDescent="0.3">
      <c r="A138" s="69" t="str">
        <f>Menus!$A$16</f>
        <v>Éducation de peuplement</v>
      </c>
      <c r="B138" s="69" t="str">
        <f>Menus!$A$3</f>
        <v>AO - SANS hébergement</v>
      </c>
      <c r="C138" s="69" t="str">
        <f t="shared" si="9"/>
        <v>Éducation de peuplement — AO - SANS hébergement</v>
      </c>
      <c r="D138" s="70">
        <v>0</v>
      </c>
      <c r="E138" s="70">
        <f t="shared" si="10"/>
        <v>0</v>
      </c>
    </row>
    <row r="139" spans="1:6" ht="15" thickBot="1" x14ac:dyDescent="0.35">
      <c r="A139" s="71" t="str">
        <f>Menus!$A$16</f>
        <v>Éducation de peuplement</v>
      </c>
      <c r="B139" s="71" t="str">
        <f>Menus!$A$4</f>
        <v>ERTS (gré à gré)</v>
      </c>
      <c r="C139" s="71" t="str">
        <f t="shared" si="9"/>
        <v>Éducation de peuplement — ERTS (gré à gré)</v>
      </c>
      <c r="D139" s="72">
        <v>0</v>
      </c>
      <c r="E139" s="72">
        <f t="shared" si="10"/>
        <v>0</v>
      </c>
    </row>
    <row r="140" spans="1:6" x14ac:dyDescent="0.3">
      <c r="A140" s="67" t="str">
        <f>Menus!$A$17</f>
        <v>Inventaire avant traitement</v>
      </c>
      <c r="B140" s="67" t="str">
        <f>Menus!$A$2</f>
        <v>AO - AVEC hébergement</v>
      </c>
      <c r="C140" s="67" t="str">
        <f t="shared" si="9"/>
        <v>Inventaire avant traitement — AO - AVEC hébergement</v>
      </c>
      <c r="D140" s="68">
        <v>0</v>
      </c>
      <c r="E140" s="68">
        <f t="shared" si="10"/>
        <v>0</v>
      </c>
    </row>
    <row r="141" spans="1:6" x14ac:dyDescent="0.3">
      <c r="A141" s="69" t="str">
        <f>Menus!$A$17</f>
        <v>Inventaire avant traitement</v>
      </c>
      <c r="B141" s="69" t="str">
        <f>Menus!$A$3</f>
        <v>AO - SANS hébergement</v>
      </c>
      <c r="C141" s="69" t="str">
        <f t="shared" si="9"/>
        <v>Inventaire avant traitement — AO - SANS hébergement</v>
      </c>
      <c r="D141" s="70">
        <v>0</v>
      </c>
      <c r="E141" s="70">
        <f t="shared" si="10"/>
        <v>0</v>
      </c>
    </row>
    <row r="142" spans="1:6" ht="15" thickBot="1" x14ac:dyDescent="0.35">
      <c r="A142" s="71" t="str">
        <f>Menus!$A$17</f>
        <v>Inventaire avant traitement</v>
      </c>
      <c r="B142" s="71" t="str">
        <f>Menus!$A$4</f>
        <v>ERTS (gré à gré)</v>
      </c>
      <c r="C142" s="71" t="str">
        <f t="shared" si="9"/>
        <v>Inventaire avant traitement — ERTS (gré à gré)</v>
      </c>
      <c r="D142" s="72">
        <v>0</v>
      </c>
      <c r="E142" s="72">
        <f t="shared" si="10"/>
        <v>0</v>
      </c>
    </row>
    <row r="143" spans="1:6" x14ac:dyDescent="0.3">
      <c r="A143" s="67" t="str">
        <f>Menus!$A$18</f>
        <v>Martelage</v>
      </c>
      <c r="B143" s="67" t="str">
        <f>Menus!$A$2</f>
        <v>AO - AVEC hébergement</v>
      </c>
      <c r="C143" s="67" t="str">
        <f t="shared" si="9"/>
        <v>Martelage — AO - AVEC hébergement</v>
      </c>
      <c r="D143" s="68">
        <v>0</v>
      </c>
      <c r="E143" s="68">
        <f t="shared" si="10"/>
        <v>0</v>
      </c>
    </row>
    <row r="144" spans="1:6" x14ac:dyDescent="0.3">
      <c r="A144" s="69" t="str">
        <f>Menus!$A$18</f>
        <v>Martelage</v>
      </c>
      <c r="B144" s="69" t="str">
        <f>Menus!$A$3</f>
        <v>AO - SANS hébergement</v>
      </c>
      <c r="C144" s="69" t="str">
        <f t="shared" si="9"/>
        <v>Martelage — AO - SANS hébergement</v>
      </c>
      <c r="D144" s="70">
        <v>0</v>
      </c>
      <c r="E144" s="70">
        <f t="shared" si="10"/>
        <v>0</v>
      </c>
    </row>
    <row r="145" spans="1:5" ht="15" thickBot="1" x14ac:dyDescent="0.35">
      <c r="A145" s="71" t="str">
        <f>Menus!$A$18</f>
        <v>Martelage</v>
      </c>
      <c r="B145" s="71" t="str">
        <f>Menus!$A$4</f>
        <v>ERTS (gré à gré)</v>
      </c>
      <c r="C145" s="71" t="str">
        <f t="shared" si="9"/>
        <v>Martelage — ERTS (gré à gré)</v>
      </c>
      <c r="D145" s="72">
        <v>0</v>
      </c>
      <c r="E145" s="72">
        <f t="shared" si="10"/>
        <v>0</v>
      </c>
    </row>
    <row r="146" spans="1:5" x14ac:dyDescent="0.3">
      <c r="A146" s="67" t="str">
        <f>Menus!$A$19</f>
        <v>Préparation de site</v>
      </c>
      <c r="B146" s="67" t="str">
        <f>Menus!$A$2</f>
        <v>AO - AVEC hébergement</v>
      </c>
      <c r="C146" s="67" t="str">
        <f t="shared" si="9"/>
        <v>Préparation de site — AO - AVEC hébergement</v>
      </c>
      <c r="D146" s="68">
        <v>0</v>
      </c>
      <c r="E146" s="68">
        <f t="shared" si="10"/>
        <v>0</v>
      </c>
    </row>
    <row r="147" spans="1:5" x14ac:dyDescent="0.3">
      <c r="A147" s="69" t="str">
        <f>Menus!$A$19</f>
        <v>Préparation de site</v>
      </c>
      <c r="B147" s="69" t="str">
        <f>Menus!$A$3</f>
        <v>AO - SANS hébergement</v>
      </c>
      <c r="C147" s="69" t="str">
        <f t="shared" si="9"/>
        <v>Préparation de site — AO - SANS hébergement</v>
      </c>
      <c r="D147" s="70">
        <v>0</v>
      </c>
      <c r="E147" s="70">
        <f t="shared" si="10"/>
        <v>0</v>
      </c>
    </row>
    <row r="148" spans="1:5" ht="15" thickBot="1" x14ac:dyDescent="0.35">
      <c r="A148" s="71" t="str">
        <f>Menus!$A$19</f>
        <v>Préparation de site</v>
      </c>
      <c r="B148" s="71" t="str">
        <f>Menus!$A$4</f>
        <v>ERTS (gré à gré)</v>
      </c>
      <c r="C148" s="71" t="str">
        <f t="shared" si="9"/>
        <v>Préparation de site — ERTS (gré à gré)</v>
      </c>
      <c r="D148" s="72">
        <v>0</v>
      </c>
      <c r="E148" s="72">
        <f t="shared" si="10"/>
        <v>0</v>
      </c>
    </row>
    <row r="149" spans="1:5" x14ac:dyDescent="0.3">
      <c r="A149" s="67" t="str">
        <f>Menus!$A$20</f>
        <v>Régénération artificielle</v>
      </c>
      <c r="B149" s="67" t="str">
        <f>Menus!$A$2</f>
        <v>AO - AVEC hébergement</v>
      </c>
      <c r="C149" s="67" t="str">
        <f t="shared" si="9"/>
        <v>Régénération artificielle — AO - AVEC hébergement</v>
      </c>
      <c r="D149" s="68">
        <v>0</v>
      </c>
      <c r="E149" s="68">
        <f t="shared" si="10"/>
        <v>0</v>
      </c>
    </row>
    <row r="150" spans="1:5" x14ac:dyDescent="0.3">
      <c r="A150" s="69" t="str">
        <f>Menus!$A$20</f>
        <v>Régénération artificielle</v>
      </c>
      <c r="B150" s="69" t="str">
        <f>Menus!$A$3</f>
        <v>AO - SANS hébergement</v>
      </c>
      <c r="C150" s="69" t="str">
        <f t="shared" si="9"/>
        <v>Régénération artificielle — AO - SANS hébergement</v>
      </c>
      <c r="D150" s="70">
        <v>0</v>
      </c>
      <c r="E150" s="70">
        <f t="shared" si="10"/>
        <v>0</v>
      </c>
    </row>
    <row r="151" spans="1:5" ht="15" thickBot="1" x14ac:dyDescent="0.35">
      <c r="A151" s="71" t="str">
        <f>Menus!$A$20</f>
        <v>Régénération artificielle</v>
      </c>
      <c r="B151" s="71" t="str">
        <f>Menus!$A$4</f>
        <v>ERTS (gré à gré)</v>
      </c>
      <c r="C151" s="71" t="str">
        <f t="shared" si="9"/>
        <v>Régénération artificielle — ERTS (gré à gré)</v>
      </c>
      <c r="D151" s="72">
        <v>1.0768978727299988E-2</v>
      </c>
      <c r="E151" s="72">
        <f t="shared" si="10"/>
        <v>1.0800000000000001E-2</v>
      </c>
    </row>
    <row r="152" spans="1:5" x14ac:dyDescent="0.3">
      <c r="A152" s="69" t="str">
        <f>Menus!$A$21</f>
        <v>Travaux techniques autres</v>
      </c>
      <c r="B152" s="69" t="str">
        <f>Menus!$A$2</f>
        <v>AO - AVEC hébergement</v>
      </c>
      <c r="C152" s="69" t="str">
        <f t="shared" si="9"/>
        <v>Travaux techniques autres — AO - AVEC hébergement</v>
      </c>
      <c r="D152" s="70">
        <v>0</v>
      </c>
      <c r="E152" s="70">
        <f t="shared" si="10"/>
        <v>0</v>
      </c>
    </row>
    <row r="153" spans="1:5" x14ac:dyDescent="0.3">
      <c r="A153" s="69" t="str">
        <f>Menus!$A$21</f>
        <v>Travaux techniques autres</v>
      </c>
      <c r="B153" s="69" t="str">
        <f>Menus!$A$3</f>
        <v>AO - SANS hébergement</v>
      </c>
      <c r="C153" s="69" t="str">
        <f t="shared" si="9"/>
        <v>Travaux techniques autres — AO - SANS hébergement</v>
      </c>
      <c r="D153" s="70">
        <v>0</v>
      </c>
      <c r="E153" s="70">
        <f t="shared" si="10"/>
        <v>0</v>
      </c>
    </row>
    <row r="154" spans="1:5" ht="15" thickBot="1" x14ac:dyDescent="0.35">
      <c r="A154" s="71" t="str">
        <f>Menus!$A$21</f>
        <v>Travaux techniques autres</v>
      </c>
      <c r="B154" s="71" t="str">
        <f>Menus!$A$4</f>
        <v>ERTS (gré à gré)</v>
      </c>
      <c r="C154" s="71" t="str">
        <f t="shared" si="9"/>
        <v>Travaux techniques autres — ERTS (gré à gré)</v>
      </c>
      <c r="D154" s="72">
        <v>0</v>
      </c>
      <c r="E154" s="72">
        <f t="shared" si="10"/>
        <v>0</v>
      </c>
    </row>
    <row r="155" spans="1:5" ht="15" thickBot="1" x14ac:dyDescent="0.35"/>
    <row r="156" spans="1:5" ht="16.2" thickBot="1" x14ac:dyDescent="0.35">
      <c r="A156" s="335" t="s">
        <v>23</v>
      </c>
      <c r="B156" s="336"/>
      <c r="C156" s="332" t="s">
        <v>28</v>
      </c>
      <c r="D156" s="333"/>
      <c r="E156" s="334"/>
    </row>
    <row r="157" spans="1:5" ht="15" thickBot="1" x14ac:dyDescent="0.35">
      <c r="A157" s="66" t="s">
        <v>19</v>
      </c>
      <c r="B157" s="66" t="s">
        <v>0</v>
      </c>
      <c r="C157" s="66" t="s">
        <v>32</v>
      </c>
      <c r="D157" s="80" t="s">
        <v>8</v>
      </c>
      <c r="E157" s="81" t="s">
        <v>9</v>
      </c>
    </row>
    <row r="158" spans="1:5" x14ac:dyDescent="0.3">
      <c r="A158" s="67" t="str">
        <f>Menus!$A$15</f>
        <v>EC EAF</v>
      </c>
      <c r="B158" s="67" t="str">
        <f>Menus!$A$2</f>
        <v>AO - AVEC hébergement</v>
      </c>
      <c r="C158" s="67" t="str">
        <f t="shared" ref="C158:C178" si="11">CONCATENATE(A158," — ",B158)</f>
        <v>EC EAF — AO - AVEC hébergement</v>
      </c>
      <c r="D158" s="68">
        <v>0</v>
      </c>
      <c r="E158" s="68">
        <f t="shared" ref="E158:E178" si="12">ROUND(D158,4)</f>
        <v>0</v>
      </c>
    </row>
    <row r="159" spans="1:5" x14ac:dyDescent="0.3">
      <c r="A159" s="69" t="str">
        <f>Menus!$A$15</f>
        <v>EC EAF</v>
      </c>
      <c r="B159" s="69" t="str">
        <f>Menus!$A$3</f>
        <v>AO - SANS hébergement</v>
      </c>
      <c r="C159" s="69" t="str">
        <f t="shared" si="11"/>
        <v>EC EAF — AO - SANS hébergement</v>
      </c>
      <c r="D159" s="70">
        <v>0</v>
      </c>
      <c r="E159" s="70">
        <f t="shared" si="12"/>
        <v>0</v>
      </c>
    </row>
    <row r="160" spans="1:5" ht="15" thickBot="1" x14ac:dyDescent="0.35">
      <c r="A160" s="71" t="str">
        <f>Menus!$A$15</f>
        <v>EC EAF</v>
      </c>
      <c r="B160" s="71" t="str">
        <f>Menus!$A$4</f>
        <v>ERTS (gré à gré)</v>
      </c>
      <c r="C160" s="71" t="str">
        <f t="shared" si="11"/>
        <v>EC EAF — ERTS (gré à gré)</v>
      </c>
      <c r="D160" s="72">
        <v>-2.2896585252437211E-2</v>
      </c>
      <c r="E160" s="72">
        <f t="shared" si="12"/>
        <v>-2.29E-2</v>
      </c>
    </row>
    <row r="161" spans="1:5" x14ac:dyDescent="0.3">
      <c r="A161" s="67" t="str">
        <f>Menus!$A$16</f>
        <v>Éducation de peuplement</v>
      </c>
      <c r="B161" s="67" t="str">
        <f>Menus!$A$2</f>
        <v>AO - AVEC hébergement</v>
      </c>
      <c r="C161" s="67" t="str">
        <f t="shared" si="11"/>
        <v>Éducation de peuplement — AO - AVEC hébergement</v>
      </c>
      <c r="D161" s="68">
        <v>0</v>
      </c>
      <c r="E161" s="68">
        <f t="shared" si="12"/>
        <v>0</v>
      </c>
    </row>
    <row r="162" spans="1:5" x14ac:dyDescent="0.3">
      <c r="A162" s="69" t="str">
        <f>Menus!$A$16</f>
        <v>Éducation de peuplement</v>
      </c>
      <c r="B162" s="69" t="str">
        <f>Menus!$A$3</f>
        <v>AO - SANS hébergement</v>
      </c>
      <c r="C162" s="69" t="str">
        <f t="shared" si="11"/>
        <v>Éducation de peuplement — AO - SANS hébergement</v>
      </c>
      <c r="D162" s="70">
        <v>0</v>
      </c>
      <c r="E162" s="70">
        <f t="shared" si="12"/>
        <v>0</v>
      </c>
    </row>
    <row r="163" spans="1:5" ht="15" thickBot="1" x14ac:dyDescent="0.35">
      <c r="A163" s="71" t="str">
        <f>Menus!$A$16</f>
        <v>Éducation de peuplement</v>
      </c>
      <c r="B163" s="71" t="str">
        <f>Menus!$A$4</f>
        <v>ERTS (gré à gré)</v>
      </c>
      <c r="C163" s="71" t="str">
        <f t="shared" si="11"/>
        <v>Éducation de peuplement — ERTS (gré à gré)</v>
      </c>
      <c r="D163" s="72">
        <v>-3.521158978269154E-3</v>
      </c>
      <c r="E163" s="72">
        <f t="shared" si="12"/>
        <v>-3.5000000000000001E-3</v>
      </c>
    </row>
    <row r="164" spans="1:5" x14ac:dyDescent="0.3">
      <c r="A164" s="67" t="str">
        <f>Menus!$A$17</f>
        <v>Inventaire avant traitement</v>
      </c>
      <c r="B164" s="67" t="str">
        <f>Menus!$A$2</f>
        <v>AO - AVEC hébergement</v>
      </c>
      <c r="C164" s="67" t="str">
        <f t="shared" si="11"/>
        <v>Inventaire avant traitement — AO - AVEC hébergement</v>
      </c>
      <c r="D164" s="68">
        <v>0</v>
      </c>
      <c r="E164" s="68">
        <f t="shared" si="12"/>
        <v>0</v>
      </c>
    </row>
    <row r="165" spans="1:5" x14ac:dyDescent="0.3">
      <c r="A165" s="69" t="str">
        <f>Menus!$A$17</f>
        <v>Inventaire avant traitement</v>
      </c>
      <c r="B165" s="69" t="str">
        <f>Menus!$A$3</f>
        <v>AO - SANS hébergement</v>
      </c>
      <c r="C165" s="69" t="str">
        <f t="shared" si="11"/>
        <v>Inventaire avant traitement — AO - SANS hébergement</v>
      </c>
      <c r="D165" s="70">
        <v>0</v>
      </c>
      <c r="E165" s="70">
        <f t="shared" si="12"/>
        <v>0</v>
      </c>
    </row>
    <row r="166" spans="1:5" ht="15" thickBot="1" x14ac:dyDescent="0.35">
      <c r="A166" s="71" t="str">
        <f>Menus!$A$17</f>
        <v>Inventaire avant traitement</v>
      </c>
      <c r="B166" s="71" t="str">
        <f>Menus!$A$4</f>
        <v>ERTS (gré à gré)</v>
      </c>
      <c r="C166" s="71" t="str">
        <f t="shared" si="11"/>
        <v>Inventaire avant traitement — ERTS (gré à gré)</v>
      </c>
      <c r="D166" s="72">
        <v>-2.257783472133242E-3</v>
      </c>
      <c r="E166" s="72">
        <f t="shared" si="12"/>
        <v>-2.3E-3</v>
      </c>
    </row>
    <row r="167" spans="1:5" x14ac:dyDescent="0.3">
      <c r="A167" s="67" t="str">
        <f>Menus!$A$18</f>
        <v>Martelage</v>
      </c>
      <c r="B167" s="67" t="str">
        <f>Menus!$A$2</f>
        <v>AO - AVEC hébergement</v>
      </c>
      <c r="C167" s="67" t="str">
        <f t="shared" si="11"/>
        <v>Martelage — AO - AVEC hébergement</v>
      </c>
      <c r="D167" s="68">
        <v>0</v>
      </c>
      <c r="E167" s="68">
        <f t="shared" si="12"/>
        <v>0</v>
      </c>
    </row>
    <row r="168" spans="1:5" x14ac:dyDescent="0.3">
      <c r="A168" s="69" t="str">
        <f>Menus!$A$18</f>
        <v>Martelage</v>
      </c>
      <c r="B168" s="69" t="str">
        <f>Menus!$A$3</f>
        <v>AO - SANS hébergement</v>
      </c>
      <c r="C168" s="69" t="str">
        <f t="shared" si="11"/>
        <v>Martelage — AO - SANS hébergement</v>
      </c>
      <c r="D168" s="70">
        <v>0</v>
      </c>
      <c r="E168" s="70">
        <f t="shared" si="12"/>
        <v>0</v>
      </c>
    </row>
    <row r="169" spans="1:5" ht="15" thickBot="1" x14ac:dyDescent="0.35">
      <c r="A169" s="71" t="str">
        <f>Menus!$A$18</f>
        <v>Martelage</v>
      </c>
      <c r="B169" s="71" t="str">
        <f>Menus!$A$4</f>
        <v>ERTS (gré à gré)</v>
      </c>
      <c r="C169" s="71" t="str">
        <f t="shared" si="11"/>
        <v>Martelage — ERTS (gré à gré)</v>
      </c>
      <c r="D169" s="72">
        <v>-9.2363869314541721E-4</v>
      </c>
      <c r="E169" s="72">
        <f t="shared" si="12"/>
        <v>-8.9999999999999998E-4</v>
      </c>
    </row>
    <row r="170" spans="1:5" x14ac:dyDescent="0.3">
      <c r="A170" s="67" t="str">
        <f>Menus!$A$19</f>
        <v>Préparation de site</v>
      </c>
      <c r="B170" s="67" t="str">
        <f>Menus!$A$2</f>
        <v>AO - AVEC hébergement</v>
      </c>
      <c r="C170" s="67" t="str">
        <f t="shared" si="11"/>
        <v>Préparation de site — AO - AVEC hébergement</v>
      </c>
      <c r="D170" s="68">
        <v>0</v>
      </c>
      <c r="E170" s="68">
        <f t="shared" si="12"/>
        <v>0</v>
      </c>
    </row>
    <row r="171" spans="1:5" x14ac:dyDescent="0.3">
      <c r="A171" s="69" t="str">
        <f>Menus!$A$19</f>
        <v>Préparation de site</v>
      </c>
      <c r="B171" s="69" t="str">
        <f>Menus!$A$3</f>
        <v>AO - SANS hébergement</v>
      </c>
      <c r="C171" s="69" t="str">
        <f t="shared" si="11"/>
        <v>Préparation de site — AO - SANS hébergement</v>
      </c>
      <c r="D171" s="70">
        <v>0</v>
      </c>
      <c r="E171" s="70">
        <f t="shared" si="12"/>
        <v>0</v>
      </c>
    </row>
    <row r="172" spans="1:5" ht="15" thickBot="1" x14ac:dyDescent="0.35">
      <c r="A172" s="71" t="str">
        <f>Menus!$A$19</f>
        <v>Préparation de site</v>
      </c>
      <c r="B172" s="71" t="str">
        <f>Menus!$A$4</f>
        <v>ERTS (gré à gré)</v>
      </c>
      <c r="C172" s="71" t="str">
        <f t="shared" si="11"/>
        <v>Préparation de site — ERTS (gré à gré)</v>
      </c>
      <c r="D172" s="72">
        <v>-1.5467948368825212E-2</v>
      </c>
      <c r="E172" s="72">
        <f t="shared" si="12"/>
        <v>-1.55E-2</v>
      </c>
    </row>
    <row r="173" spans="1:5" x14ac:dyDescent="0.3">
      <c r="A173" s="67" t="str">
        <f>Menus!$A$20</f>
        <v>Régénération artificielle</v>
      </c>
      <c r="B173" s="67" t="str">
        <f>Menus!$A$2</f>
        <v>AO - AVEC hébergement</v>
      </c>
      <c r="C173" s="67" t="str">
        <f t="shared" si="11"/>
        <v>Régénération artificielle — AO - AVEC hébergement</v>
      </c>
      <c r="D173" s="68">
        <v>0</v>
      </c>
      <c r="E173" s="68">
        <f t="shared" si="12"/>
        <v>0</v>
      </c>
    </row>
    <row r="174" spans="1:5" x14ac:dyDescent="0.3">
      <c r="A174" s="69" t="str">
        <f>Menus!$A$20</f>
        <v>Régénération artificielle</v>
      </c>
      <c r="B174" s="69" t="str">
        <f>Menus!$A$3</f>
        <v>AO - SANS hébergement</v>
      </c>
      <c r="C174" s="69" t="str">
        <f t="shared" si="11"/>
        <v>Régénération artificielle — AO - SANS hébergement</v>
      </c>
      <c r="D174" s="70">
        <v>0</v>
      </c>
      <c r="E174" s="70">
        <f t="shared" si="12"/>
        <v>0</v>
      </c>
    </row>
    <row r="175" spans="1:5" ht="15" thickBot="1" x14ac:dyDescent="0.35">
      <c r="A175" s="71" t="str">
        <f>Menus!$A$20</f>
        <v>Régénération artificielle</v>
      </c>
      <c r="B175" s="71" t="str">
        <f>Menus!$A$4</f>
        <v>ERTS (gré à gré)</v>
      </c>
      <c r="C175" s="71" t="str">
        <f t="shared" si="11"/>
        <v>Régénération artificielle — ERTS (gré à gré)</v>
      </c>
      <c r="D175" s="72">
        <v>-2.5450633928059134E-3</v>
      </c>
      <c r="E175" s="72">
        <f t="shared" si="12"/>
        <v>-2.5000000000000001E-3</v>
      </c>
    </row>
    <row r="176" spans="1:5" x14ac:dyDescent="0.3">
      <c r="A176" s="69" t="str">
        <f>Menus!$A$21</f>
        <v>Travaux techniques autres</v>
      </c>
      <c r="B176" s="69" t="str">
        <f>Menus!$A$2</f>
        <v>AO - AVEC hébergement</v>
      </c>
      <c r="C176" s="69" t="str">
        <f t="shared" si="11"/>
        <v>Travaux techniques autres — AO - AVEC hébergement</v>
      </c>
      <c r="D176" s="70">
        <v>0</v>
      </c>
      <c r="E176" s="70">
        <f t="shared" si="12"/>
        <v>0</v>
      </c>
    </row>
    <row r="177" spans="1:5" x14ac:dyDescent="0.3">
      <c r="A177" s="69" t="str">
        <f>Menus!$A$21</f>
        <v>Travaux techniques autres</v>
      </c>
      <c r="B177" s="69" t="str">
        <f>Menus!$A$3</f>
        <v>AO - SANS hébergement</v>
      </c>
      <c r="C177" s="69" t="str">
        <f t="shared" si="11"/>
        <v>Travaux techniques autres — AO - SANS hébergement</v>
      </c>
      <c r="D177" s="70">
        <v>0</v>
      </c>
      <c r="E177" s="70">
        <f t="shared" si="12"/>
        <v>0</v>
      </c>
    </row>
    <row r="178" spans="1:5" ht="15" thickBot="1" x14ac:dyDescent="0.35">
      <c r="A178" s="71" t="str">
        <f>Menus!$A$21</f>
        <v>Travaux techniques autres</v>
      </c>
      <c r="B178" s="71" t="str">
        <f>Menus!$A$4</f>
        <v>ERTS (gré à gré)</v>
      </c>
      <c r="C178" s="71" t="str">
        <f t="shared" si="11"/>
        <v>Travaux techniques autres — ERTS (gré à gré)</v>
      </c>
      <c r="D178" s="72">
        <v>-2.257783472133242E-3</v>
      </c>
      <c r="E178" s="72">
        <f t="shared" si="12"/>
        <v>-2.3E-3</v>
      </c>
    </row>
  </sheetData>
  <sheetProtection algorithmName="SHA-512" hashValue="yHFrffFTtdyOHiB1d+v9kt8olDqb2wvNfJuWrNKCUmibljoquJs2h/4hCT5DwhxuWcUz+jJnThMscFwPPa29iA==" saltValue="TjEmzyJ4sNsSdf0yGmizUg==" spinCount="100000" sheet="1" objects="1" scenarios="1" formatRows="0" selectLockedCells="1"/>
  <sortState ref="A75:F95">
    <sortCondition ref="A75:A95"/>
    <sortCondition ref="B75:B95"/>
    <sortCondition ref="C75:C95"/>
  </sortState>
  <mergeCells count="7">
    <mergeCell ref="C156:E156"/>
    <mergeCell ref="A156:B156"/>
    <mergeCell ref="B1:E1"/>
    <mergeCell ref="B25:E25"/>
    <mergeCell ref="B49:F49"/>
    <mergeCell ref="B101:F101"/>
    <mergeCell ref="B132:E132"/>
  </mergeCells>
  <pageMargins left="0.7" right="0.7" top="0.75" bottom="0.75" header="0.3" footer="0.3"/>
  <pageSetup orientation="portrait" r:id="rId1"/>
  <headerFooter>
    <oddHeader>&amp;CVersion 2 : 2020-06-11</oddHeader>
  </headerFooter>
  <ignoredErrors>
    <ignoredError sqref="B5:B6 B8:B9 B11:B12 B14:B15 B17:B18 B20 C129 C127 C125 C123 C121 C119 C117 C115 C113 C111 C109 C107 C105 C104 C106 C108 C110 C112 C114 C116 C118 C120 C122 C124 C126 C128 C97:C99 C90:C92 C83:C85 C76:C78 C69:C71 C62:C64 C52:C57 C58:C61 C65:C68 C72:C75 C79:C82 C86:C89 C93:C95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251"/>
  <sheetViews>
    <sheetView workbookViewId="0"/>
  </sheetViews>
  <sheetFormatPr baseColWidth="10" defaultColWidth="11.5546875" defaultRowHeight="14.4" x14ac:dyDescent="0.3"/>
  <cols>
    <col min="1" max="1" width="50.77734375" style="63" customWidth="1"/>
    <col min="2" max="4" width="40.77734375" style="63" customWidth="1"/>
    <col min="5" max="16384" width="11.5546875" style="63"/>
  </cols>
  <sheetData>
    <row r="1" spans="1:4" ht="18.600000000000001" thickBot="1" x14ac:dyDescent="0.4">
      <c r="A1" s="31" t="s">
        <v>50</v>
      </c>
      <c r="B1" s="31" t="s">
        <v>51</v>
      </c>
      <c r="C1" s="31" t="s">
        <v>52</v>
      </c>
      <c r="D1" s="31" t="s">
        <v>53</v>
      </c>
    </row>
    <row r="2" spans="1:4" ht="15" thickBot="1" x14ac:dyDescent="0.35">
      <c r="A2" s="32" t="s">
        <v>228</v>
      </c>
      <c r="B2" s="33">
        <v>43993.244872685187</v>
      </c>
      <c r="C2" s="34" t="s">
        <v>229</v>
      </c>
      <c r="D2" s="32">
        <v>15</v>
      </c>
    </row>
    <row r="3" spans="1:4" ht="15" thickBot="1" x14ac:dyDescent="0.35">
      <c r="A3" s="32"/>
      <c r="B3" s="33"/>
      <c r="C3" s="34"/>
      <c r="D3" s="32"/>
    </row>
    <row r="4" spans="1:4" ht="15" thickBot="1" x14ac:dyDescent="0.35">
      <c r="A4" s="32"/>
      <c r="B4" s="33"/>
      <c r="C4" s="34"/>
      <c r="D4" s="32"/>
    </row>
    <row r="5" spans="1:4" ht="15" thickBot="1" x14ac:dyDescent="0.35">
      <c r="A5" s="32"/>
      <c r="B5" s="33"/>
      <c r="C5" s="34"/>
      <c r="D5" s="32"/>
    </row>
    <row r="6" spans="1:4" ht="15" thickBot="1" x14ac:dyDescent="0.35">
      <c r="A6" s="32"/>
      <c r="B6" s="33"/>
      <c r="C6" s="34"/>
      <c r="D6" s="32"/>
    </row>
    <row r="7" spans="1:4" ht="15" thickBot="1" x14ac:dyDescent="0.35">
      <c r="A7" s="32"/>
      <c r="B7" s="33"/>
      <c r="C7" s="34"/>
      <c r="D7" s="32"/>
    </row>
    <row r="8" spans="1:4" ht="15" thickBot="1" x14ac:dyDescent="0.35">
      <c r="A8" s="32"/>
      <c r="B8" s="33"/>
      <c r="C8" s="34"/>
      <c r="D8" s="32"/>
    </row>
    <row r="9" spans="1:4" ht="15" thickBot="1" x14ac:dyDescent="0.35">
      <c r="A9" s="32"/>
      <c r="B9" s="33"/>
      <c r="C9" s="34"/>
      <c r="D9" s="32"/>
    </row>
    <row r="10" spans="1:4" ht="15" thickBot="1" x14ac:dyDescent="0.35">
      <c r="A10" s="32"/>
      <c r="B10" s="33"/>
      <c r="C10" s="34"/>
      <c r="D10" s="32"/>
    </row>
    <row r="11" spans="1:4" ht="15" thickBot="1" x14ac:dyDescent="0.35">
      <c r="A11" s="32"/>
      <c r="B11" s="33"/>
      <c r="C11" s="34"/>
      <c r="D11" s="32"/>
    </row>
    <row r="12" spans="1:4" ht="15" thickBot="1" x14ac:dyDescent="0.35">
      <c r="A12" s="32"/>
      <c r="B12" s="33"/>
      <c r="C12" s="34"/>
      <c r="D12" s="32"/>
    </row>
    <row r="13" spans="1:4" ht="15" thickBot="1" x14ac:dyDescent="0.35">
      <c r="A13" s="32"/>
      <c r="B13" s="33"/>
      <c r="C13" s="34"/>
      <c r="D13" s="32"/>
    </row>
    <row r="14" spans="1:4" ht="15" thickBot="1" x14ac:dyDescent="0.35">
      <c r="A14" s="32"/>
      <c r="B14" s="33"/>
      <c r="C14" s="34"/>
      <c r="D14" s="32"/>
    </row>
    <row r="15" spans="1:4" ht="15" thickBot="1" x14ac:dyDescent="0.35">
      <c r="A15" s="32"/>
      <c r="B15" s="33"/>
      <c r="C15" s="34"/>
      <c r="D15" s="32"/>
    </row>
    <row r="16" spans="1:4" ht="15" thickBot="1" x14ac:dyDescent="0.35">
      <c r="A16" s="32"/>
      <c r="B16" s="33"/>
      <c r="C16" s="34"/>
      <c r="D16" s="32"/>
    </row>
    <row r="17" spans="1:4" ht="15" thickBot="1" x14ac:dyDescent="0.35">
      <c r="A17" s="32"/>
      <c r="B17" s="33"/>
      <c r="C17" s="34"/>
      <c r="D17" s="32"/>
    </row>
    <row r="18" spans="1:4" ht="15" thickBot="1" x14ac:dyDescent="0.35">
      <c r="A18" s="32"/>
      <c r="B18" s="33"/>
      <c r="C18" s="34"/>
      <c r="D18" s="32"/>
    </row>
    <row r="19" spans="1:4" ht="15" thickBot="1" x14ac:dyDescent="0.35">
      <c r="A19" s="32"/>
      <c r="B19" s="33"/>
      <c r="C19" s="34"/>
      <c r="D19" s="32"/>
    </row>
    <row r="20" spans="1:4" ht="15" thickBot="1" x14ac:dyDescent="0.35">
      <c r="A20" s="32"/>
      <c r="B20" s="33"/>
      <c r="C20" s="34"/>
      <c r="D20" s="32"/>
    </row>
    <row r="21" spans="1:4" ht="15" thickBot="1" x14ac:dyDescent="0.35">
      <c r="A21" s="32"/>
      <c r="B21" s="33"/>
      <c r="C21" s="34"/>
      <c r="D21" s="32"/>
    </row>
    <row r="22" spans="1:4" ht="15" thickBot="1" x14ac:dyDescent="0.35">
      <c r="A22" s="32"/>
      <c r="B22" s="33"/>
      <c r="C22" s="34"/>
      <c r="D22" s="32"/>
    </row>
    <row r="23" spans="1:4" ht="15" thickBot="1" x14ac:dyDescent="0.35">
      <c r="A23" s="32"/>
      <c r="B23" s="33"/>
      <c r="C23" s="34"/>
      <c r="D23" s="32"/>
    </row>
    <row r="24" spans="1:4" ht="15" thickBot="1" x14ac:dyDescent="0.35">
      <c r="A24" s="32"/>
      <c r="B24" s="33"/>
      <c r="C24" s="34"/>
      <c r="D24" s="32"/>
    </row>
    <row r="25" spans="1:4" ht="15" thickBot="1" x14ac:dyDescent="0.35">
      <c r="A25" s="32"/>
      <c r="B25" s="33"/>
      <c r="C25" s="34"/>
      <c r="D25" s="32"/>
    </row>
    <row r="26" spans="1:4" ht="15" thickBot="1" x14ac:dyDescent="0.35">
      <c r="A26" s="32"/>
      <c r="B26" s="33"/>
      <c r="C26" s="34"/>
      <c r="D26" s="32"/>
    </row>
    <row r="27" spans="1:4" ht="15" thickBot="1" x14ac:dyDescent="0.35">
      <c r="A27" s="32"/>
      <c r="B27" s="33"/>
      <c r="C27" s="34"/>
      <c r="D27" s="32"/>
    </row>
    <row r="28" spans="1:4" ht="15" thickBot="1" x14ac:dyDescent="0.35">
      <c r="A28" s="32"/>
      <c r="B28" s="33"/>
      <c r="C28" s="34"/>
      <c r="D28" s="32"/>
    </row>
    <row r="29" spans="1:4" ht="15" thickBot="1" x14ac:dyDescent="0.35">
      <c r="A29" s="32"/>
      <c r="B29" s="33"/>
      <c r="C29" s="34"/>
      <c r="D29" s="32"/>
    </row>
    <row r="30" spans="1:4" ht="15" thickBot="1" x14ac:dyDescent="0.35">
      <c r="A30" s="32"/>
      <c r="B30" s="33"/>
      <c r="C30" s="34"/>
      <c r="D30" s="32"/>
    </row>
    <row r="31" spans="1:4" ht="15" thickBot="1" x14ac:dyDescent="0.35">
      <c r="A31" s="32"/>
      <c r="B31" s="33"/>
      <c r="C31" s="34"/>
      <c r="D31" s="32"/>
    </row>
    <row r="32" spans="1:4" ht="15" thickBot="1" x14ac:dyDescent="0.35">
      <c r="A32" s="32"/>
      <c r="B32" s="33"/>
      <c r="C32" s="34"/>
      <c r="D32" s="32"/>
    </row>
    <row r="33" spans="1:4" ht="15" thickBot="1" x14ac:dyDescent="0.35">
      <c r="A33" s="32"/>
      <c r="B33" s="33"/>
      <c r="C33" s="34"/>
      <c r="D33" s="32"/>
    </row>
    <row r="34" spans="1:4" ht="15" thickBot="1" x14ac:dyDescent="0.35">
      <c r="A34" s="32"/>
      <c r="B34" s="33"/>
      <c r="C34" s="34"/>
      <c r="D34" s="32"/>
    </row>
    <row r="35" spans="1:4" ht="15" thickBot="1" x14ac:dyDescent="0.35">
      <c r="A35" s="32"/>
      <c r="B35" s="33"/>
      <c r="C35" s="34"/>
      <c r="D35" s="32"/>
    </row>
    <row r="36" spans="1:4" ht="15" thickBot="1" x14ac:dyDescent="0.35">
      <c r="A36" s="32"/>
      <c r="B36" s="33"/>
      <c r="C36" s="34"/>
      <c r="D36" s="32"/>
    </row>
    <row r="37" spans="1:4" ht="15" thickBot="1" x14ac:dyDescent="0.35">
      <c r="A37" s="32"/>
      <c r="B37" s="33"/>
      <c r="C37" s="34"/>
      <c r="D37" s="32"/>
    </row>
    <row r="38" spans="1:4" ht="15" thickBot="1" x14ac:dyDescent="0.35">
      <c r="A38" s="32"/>
      <c r="B38" s="33"/>
      <c r="C38" s="34"/>
      <c r="D38" s="32"/>
    </row>
    <row r="39" spans="1:4" ht="15" thickBot="1" x14ac:dyDescent="0.35">
      <c r="A39" s="32"/>
      <c r="B39" s="33"/>
      <c r="C39" s="34"/>
      <c r="D39" s="32"/>
    </row>
    <row r="40" spans="1:4" ht="15" thickBot="1" x14ac:dyDescent="0.35">
      <c r="A40" s="32"/>
      <c r="B40" s="33"/>
      <c r="C40" s="34"/>
      <c r="D40" s="32"/>
    </row>
    <row r="41" spans="1:4" ht="15" thickBot="1" x14ac:dyDescent="0.35">
      <c r="A41" s="32"/>
      <c r="B41" s="33"/>
      <c r="C41" s="34"/>
      <c r="D41" s="32"/>
    </row>
    <row r="42" spans="1:4" ht="15" thickBot="1" x14ac:dyDescent="0.35">
      <c r="A42" s="32"/>
      <c r="B42" s="33"/>
      <c r="C42" s="34"/>
      <c r="D42" s="32"/>
    </row>
    <row r="43" spans="1:4" ht="15" thickBot="1" x14ac:dyDescent="0.35">
      <c r="A43" s="32"/>
      <c r="B43" s="33"/>
      <c r="C43" s="34"/>
      <c r="D43" s="32"/>
    </row>
    <row r="44" spans="1:4" ht="15" thickBot="1" x14ac:dyDescent="0.35">
      <c r="A44" s="32"/>
      <c r="B44" s="33"/>
      <c r="C44" s="34"/>
      <c r="D44" s="32"/>
    </row>
    <row r="45" spans="1:4" ht="15" thickBot="1" x14ac:dyDescent="0.35">
      <c r="A45" s="32"/>
      <c r="B45" s="33"/>
      <c r="C45" s="34"/>
      <c r="D45" s="32"/>
    </row>
    <row r="46" spans="1:4" ht="15" thickBot="1" x14ac:dyDescent="0.35">
      <c r="A46" s="32"/>
      <c r="B46" s="33"/>
      <c r="C46" s="34"/>
      <c r="D46" s="32"/>
    </row>
    <row r="47" spans="1:4" ht="15" thickBot="1" x14ac:dyDescent="0.35">
      <c r="A47" s="32"/>
      <c r="B47" s="33"/>
      <c r="C47" s="34"/>
      <c r="D47" s="32"/>
    </row>
    <row r="48" spans="1:4" ht="15" thickBot="1" x14ac:dyDescent="0.35">
      <c r="A48" s="32"/>
      <c r="B48" s="33"/>
      <c r="C48" s="34"/>
      <c r="D48" s="32"/>
    </row>
    <row r="49" spans="1:4" ht="15" thickBot="1" x14ac:dyDescent="0.35">
      <c r="A49" s="32"/>
      <c r="B49" s="33"/>
      <c r="C49" s="34"/>
      <c r="D49" s="32"/>
    </row>
    <row r="50" spans="1:4" ht="15" thickBot="1" x14ac:dyDescent="0.35">
      <c r="A50" s="32"/>
      <c r="B50" s="33"/>
      <c r="C50" s="34"/>
      <c r="D50" s="32"/>
    </row>
    <row r="51" spans="1:4" ht="15" thickBot="1" x14ac:dyDescent="0.35">
      <c r="A51" s="32"/>
      <c r="B51" s="32"/>
      <c r="C51" s="34"/>
      <c r="D51" s="32"/>
    </row>
    <row r="52" spans="1:4" ht="15" thickBot="1" x14ac:dyDescent="0.35">
      <c r="A52" s="32"/>
      <c r="B52" s="32"/>
      <c r="C52" s="34"/>
      <c r="D52" s="32"/>
    </row>
    <row r="53" spans="1:4" ht="15" thickBot="1" x14ac:dyDescent="0.35">
      <c r="A53" s="32"/>
      <c r="B53" s="32"/>
      <c r="C53" s="34"/>
      <c r="D53" s="32"/>
    </row>
    <row r="54" spans="1:4" ht="15" thickBot="1" x14ac:dyDescent="0.35">
      <c r="A54" s="32"/>
      <c r="B54" s="32"/>
      <c r="C54" s="34"/>
      <c r="D54" s="32"/>
    </row>
    <row r="55" spans="1:4" ht="15" thickBot="1" x14ac:dyDescent="0.35">
      <c r="A55" s="32"/>
      <c r="B55" s="32"/>
      <c r="C55" s="34"/>
      <c r="D55" s="32"/>
    </row>
    <row r="56" spans="1:4" ht="15" thickBot="1" x14ac:dyDescent="0.35">
      <c r="A56" s="32"/>
      <c r="B56" s="32"/>
      <c r="C56" s="34"/>
      <c r="D56" s="32"/>
    </row>
    <row r="57" spans="1:4" ht="15" thickBot="1" x14ac:dyDescent="0.35">
      <c r="A57" s="32"/>
      <c r="B57" s="32"/>
      <c r="C57" s="34"/>
      <c r="D57" s="32"/>
    </row>
    <row r="58" spans="1:4" ht="15" thickBot="1" x14ac:dyDescent="0.35">
      <c r="A58" s="32"/>
      <c r="B58" s="32"/>
      <c r="C58" s="34"/>
      <c r="D58" s="32"/>
    </row>
    <row r="59" spans="1:4" ht="15" thickBot="1" x14ac:dyDescent="0.35">
      <c r="A59" s="32"/>
      <c r="B59" s="32"/>
      <c r="C59" s="34"/>
      <c r="D59" s="32"/>
    </row>
    <row r="60" spans="1:4" ht="15" thickBot="1" x14ac:dyDescent="0.35">
      <c r="A60" s="32"/>
      <c r="B60" s="32"/>
      <c r="C60" s="34"/>
      <c r="D60" s="32"/>
    </row>
    <row r="61" spans="1:4" ht="15" thickBot="1" x14ac:dyDescent="0.35">
      <c r="A61" s="32"/>
      <c r="B61" s="32"/>
      <c r="C61" s="34"/>
      <c r="D61" s="32"/>
    </row>
    <row r="62" spans="1:4" ht="15" thickBot="1" x14ac:dyDescent="0.35">
      <c r="A62" s="32"/>
      <c r="B62" s="32"/>
      <c r="C62" s="34"/>
      <c r="D62" s="32"/>
    </row>
    <row r="63" spans="1:4" ht="15" thickBot="1" x14ac:dyDescent="0.35">
      <c r="A63" s="32"/>
      <c r="B63" s="32"/>
      <c r="C63" s="34"/>
      <c r="D63" s="32"/>
    </row>
    <row r="64" spans="1:4" ht="15" thickBot="1" x14ac:dyDescent="0.35">
      <c r="A64" s="32"/>
      <c r="B64" s="32"/>
      <c r="C64" s="34"/>
      <c r="D64" s="32"/>
    </row>
    <row r="65" spans="1:4" ht="15" thickBot="1" x14ac:dyDescent="0.35">
      <c r="A65" s="32"/>
      <c r="B65" s="32"/>
      <c r="C65" s="34"/>
      <c r="D65" s="32"/>
    </row>
    <row r="66" spans="1:4" ht="15" thickBot="1" x14ac:dyDescent="0.35">
      <c r="A66" s="32"/>
      <c r="B66" s="32"/>
      <c r="C66" s="34"/>
      <c r="D66" s="32"/>
    </row>
    <row r="67" spans="1:4" ht="15" thickBot="1" x14ac:dyDescent="0.35">
      <c r="A67" s="32"/>
      <c r="B67" s="32"/>
      <c r="C67" s="34"/>
      <c r="D67" s="32"/>
    </row>
    <row r="68" spans="1:4" ht="15" thickBot="1" x14ac:dyDescent="0.35">
      <c r="A68" s="32"/>
      <c r="B68" s="32"/>
      <c r="C68" s="34"/>
      <c r="D68" s="32"/>
    </row>
    <row r="69" spans="1:4" ht="15" thickBot="1" x14ac:dyDescent="0.35">
      <c r="A69" s="32"/>
      <c r="B69" s="32"/>
      <c r="C69" s="34"/>
      <c r="D69" s="32"/>
    </row>
    <row r="70" spans="1:4" ht="15" thickBot="1" x14ac:dyDescent="0.35">
      <c r="A70" s="32"/>
      <c r="B70" s="32"/>
      <c r="C70" s="34"/>
      <c r="D70" s="32"/>
    </row>
    <row r="71" spans="1:4" ht="15" thickBot="1" x14ac:dyDescent="0.35">
      <c r="A71" s="32"/>
      <c r="B71" s="32"/>
      <c r="C71" s="34"/>
      <c r="D71" s="32"/>
    </row>
    <row r="72" spans="1:4" ht="15" thickBot="1" x14ac:dyDescent="0.35">
      <c r="A72" s="32"/>
      <c r="B72" s="32"/>
      <c r="C72" s="34"/>
      <c r="D72" s="32"/>
    </row>
    <row r="73" spans="1:4" ht="15" thickBot="1" x14ac:dyDescent="0.35">
      <c r="A73" s="32"/>
      <c r="B73" s="32"/>
      <c r="C73" s="34"/>
      <c r="D73" s="32"/>
    </row>
    <row r="74" spans="1:4" ht="15" thickBot="1" x14ac:dyDescent="0.35">
      <c r="A74" s="32"/>
      <c r="B74" s="32"/>
      <c r="C74" s="34"/>
      <c r="D74" s="32"/>
    </row>
    <row r="75" spans="1:4" ht="15" thickBot="1" x14ac:dyDescent="0.35">
      <c r="A75" s="32"/>
      <c r="B75" s="32"/>
      <c r="C75" s="34"/>
      <c r="D75" s="32"/>
    </row>
    <row r="76" spans="1:4" ht="15" thickBot="1" x14ac:dyDescent="0.35">
      <c r="A76" s="32"/>
      <c r="B76" s="32"/>
      <c r="C76" s="34"/>
      <c r="D76" s="32"/>
    </row>
    <row r="77" spans="1:4" ht="15" thickBot="1" x14ac:dyDescent="0.35">
      <c r="A77" s="32"/>
      <c r="B77" s="32"/>
      <c r="C77" s="34"/>
      <c r="D77" s="32"/>
    </row>
    <row r="78" spans="1:4" ht="15" thickBot="1" x14ac:dyDescent="0.35">
      <c r="A78" s="32"/>
      <c r="B78" s="32"/>
      <c r="C78" s="34"/>
      <c r="D78" s="32"/>
    </row>
    <row r="79" spans="1:4" ht="15" thickBot="1" x14ac:dyDescent="0.35">
      <c r="A79" s="32"/>
      <c r="B79" s="32"/>
      <c r="C79" s="34"/>
      <c r="D79" s="32"/>
    </row>
    <row r="80" spans="1:4" ht="15" thickBot="1" x14ac:dyDescent="0.35">
      <c r="A80" s="32"/>
      <c r="B80" s="32"/>
      <c r="C80" s="34"/>
      <c r="D80" s="32"/>
    </row>
    <row r="81" spans="1:4" ht="15" thickBot="1" x14ac:dyDescent="0.35">
      <c r="A81" s="32"/>
      <c r="B81" s="32"/>
      <c r="C81" s="34"/>
      <c r="D81" s="32"/>
    </row>
    <row r="82" spans="1:4" ht="15" thickBot="1" x14ac:dyDescent="0.35">
      <c r="A82" s="32"/>
      <c r="B82" s="32"/>
      <c r="C82" s="34"/>
      <c r="D82" s="32"/>
    </row>
    <row r="83" spans="1:4" ht="15" thickBot="1" x14ac:dyDescent="0.35">
      <c r="A83" s="32"/>
      <c r="B83" s="32"/>
      <c r="C83" s="34"/>
      <c r="D83" s="32"/>
    </row>
    <row r="84" spans="1:4" ht="15" thickBot="1" x14ac:dyDescent="0.35">
      <c r="A84" s="32"/>
      <c r="B84" s="32"/>
      <c r="C84" s="34"/>
      <c r="D84" s="32"/>
    </row>
    <row r="85" spans="1:4" ht="15" thickBot="1" x14ac:dyDescent="0.35">
      <c r="A85" s="32"/>
      <c r="B85" s="32"/>
      <c r="C85" s="34"/>
      <c r="D85" s="32"/>
    </row>
    <row r="86" spans="1:4" ht="15" thickBot="1" x14ac:dyDescent="0.35">
      <c r="A86" s="32"/>
      <c r="B86" s="32"/>
      <c r="C86" s="34"/>
      <c r="D86" s="32"/>
    </row>
    <row r="87" spans="1:4" ht="15" thickBot="1" x14ac:dyDescent="0.35">
      <c r="A87" s="32"/>
      <c r="B87" s="32"/>
      <c r="C87" s="34"/>
      <c r="D87" s="32"/>
    </row>
    <row r="88" spans="1:4" ht="15" thickBot="1" x14ac:dyDescent="0.35">
      <c r="A88" s="32"/>
      <c r="B88" s="32"/>
      <c r="C88" s="34"/>
      <c r="D88" s="32"/>
    </row>
    <row r="89" spans="1:4" ht="15" thickBot="1" x14ac:dyDescent="0.35">
      <c r="A89" s="32"/>
      <c r="B89" s="32"/>
      <c r="C89" s="34"/>
      <c r="D89" s="32"/>
    </row>
    <row r="90" spans="1:4" ht="15" thickBot="1" x14ac:dyDescent="0.35">
      <c r="A90" s="32"/>
      <c r="B90" s="32"/>
      <c r="C90" s="34"/>
      <c r="D90" s="32"/>
    </row>
    <row r="91" spans="1:4" ht="15" thickBot="1" x14ac:dyDescent="0.35">
      <c r="A91" s="32"/>
      <c r="B91" s="32"/>
      <c r="C91" s="34"/>
      <c r="D91" s="32"/>
    </row>
    <row r="92" spans="1:4" ht="15" thickBot="1" x14ac:dyDescent="0.35">
      <c r="A92" s="32"/>
      <c r="B92" s="32"/>
      <c r="C92" s="34"/>
      <c r="D92" s="32"/>
    </row>
    <row r="93" spans="1:4" ht="15" thickBot="1" x14ac:dyDescent="0.35">
      <c r="A93" s="32"/>
      <c r="B93" s="32"/>
      <c r="C93" s="34"/>
      <c r="D93" s="32"/>
    </row>
    <row r="94" spans="1:4" ht="15" thickBot="1" x14ac:dyDescent="0.35">
      <c r="A94" s="32"/>
      <c r="B94" s="32"/>
      <c r="C94" s="34"/>
      <c r="D94" s="32"/>
    </row>
    <row r="95" spans="1:4" ht="15" thickBot="1" x14ac:dyDescent="0.35">
      <c r="A95" s="32"/>
      <c r="B95" s="32"/>
      <c r="C95" s="34"/>
      <c r="D95" s="32"/>
    </row>
    <row r="96" spans="1:4" ht="15" thickBot="1" x14ac:dyDescent="0.35">
      <c r="A96" s="32"/>
      <c r="B96" s="32"/>
      <c r="C96" s="34"/>
      <c r="D96" s="32"/>
    </row>
    <row r="97" spans="1:4" ht="15" thickBot="1" x14ac:dyDescent="0.35">
      <c r="A97" s="32"/>
      <c r="B97" s="32"/>
      <c r="C97" s="34"/>
      <c r="D97" s="32"/>
    </row>
    <row r="98" spans="1:4" ht="15" thickBot="1" x14ac:dyDescent="0.35">
      <c r="A98" s="32"/>
      <c r="B98" s="32"/>
      <c r="C98" s="34"/>
      <c r="D98" s="32"/>
    </row>
    <row r="99" spans="1:4" ht="15" thickBot="1" x14ac:dyDescent="0.35">
      <c r="A99" s="32"/>
      <c r="B99" s="32"/>
      <c r="C99" s="34"/>
      <c r="D99" s="32"/>
    </row>
    <row r="100" spans="1:4" ht="15" thickBot="1" x14ac:dyDescent="0.35">
      <c r="A100" s="32"/>
      <c r="B100" s="32"/>
      <c r="C100" s="34"/>
      <c r="D100" s="32"/>
    </row>
    <row r="101" spans="1:4" ht="15" thickBot="1" x14ac:dyDescent="0.35">
      <c r="A101" s="32"/>
      <c r="B101" s="32"/>
      <c r="C101" s="34"/>
      <c r="D101" s="32"/>
    </row>
    <row r="102" spans="1:4" ht="15" thickBot="1" x14ac:dyDescent="0.35">
      <c r="A102" s="32"/>
      <c r="B102" s="32"/>
      <c r="C102" s="34"/>
      <c r="D102" s="32"/>
    </row>
    <row r="103" spans="1:4" ht="15" thickBot="1" x14ac:dyDescent="0.35">
      <c r="A103" s="32"/>
      <c r="B103" s="32"/>
      <c r="C103" s="34"/>
      <c r="D103" s="32"/>
    </row>
    <row r="104" spans="1:4" ht="15" thickBot="1" x14ac:dyDescent="0.35">
      <c r="A104" s="32"/>
      <c r="B104" s="32"/>
      <c r="C104" s="34"/>
      <c r="D104" s="32"/>
    </row>
    <row r="105" spans="1:4" ht="15" thickBot="1" x14ac:dyDescent="0.35">
      <c r="A105" s="32"/>
      <c r="B105" s="32"/>
      <c r="C105" s="34"/>
      <c r="D105" s="32"/>
    </row>
    <row r="106" spans="1:4" ht="15" thickBot="1" x14ac:dyDescent="0.35">
      <c r="A106" s="32"/>
      <c r="B106" s="32"/>
      <c r="C106" s="34"/>
      <c r="D106" s="32"/>
    </row>
    <row r="107" spans="1:4" ht="15" thickBot="1" x14ac:dyDescent="0.35">
      <c r="A107" s="32"/>
      <c r="B107" s="32"/>
      <c r="C107" s="34"/>
      <c r="D107" s="32"/>
    </row>
    <row r="108" spans="1:4" ht="15" thickBot="1" x14ac:dyDescent="0.35">
      <c r="A108" s="32"/>
      <c r="B108" s="32"/>
      <c r="C108" s="34"/>
      <c r="D108" s="32"/>
    </row>
    <row r="109" spans="1:4" ht="15" thickBot="1" x14ac:dyDescent="0.35">
      <c r="A109" s="32"/>
      <c r="B109" s="32"/>
      <c r="C109" s="34"/>
      <c r="D109" s="32"/>
    </row>
    <row r="110" spans="1:4" ht="15" thickBot="1" x14ac:dyDescent="0.35">
      <c r="A110" s="32"/>
      <c r="B110" s="32"/>
      <c r="C110" s="34"/>
      <c r="D110" s="32"/>
    </row>
    <row r="111" spans="1:4" ht="15" thickBot="1" x14ac:dyDescent="0.35">
      <c r="A111" s="32"/>
      <c r="B111" s="32"/>
      <c r="C111" s="34"/>
      <c r="D111" s="32"/>
    </row>
    <row r="112" spans="1:4" ht="15" thickBot="1" x14ac:dyDescent="0.35">
      <c r="A112" s="32"/>
      <c r="B112" s="32"/>
      <c r="C112" s="34"/>
      <c r="D112" s="32"/>
    </row>
    <row r="113" spans="1:4" ht="15" thickBot="1" x14ac:dyDescent="0.35">
      <c r="A113" s="32"/>
      <c r="B113" s="32"/>
      <c r="C113" s="34"/>
      <c r="D113" s="32"/>
    </row>
    <row r="114" spans="1:4" ht="15" thickBot="1" x14ac:dyDescent="0.35">
      <c r="A114" s="32"/>
      <c r="B114" s="32"/>
      <c r="C114" s="34"/>
      <c r="D114" s="32"/>
    </row>
    <row r="115" spans="1:4" ht="15" thickBot="1" x14ac:dyDescent="0.35">
      <c r="A115" s="32"/>
      <c r="B115" s="32"/>
      <c r="C115" s="34"/>
      <c r="D115" s="32"/>
    </row>
    <row r="116" spans="1:4" ht="15" thickBot="1" x14ac:dyDescent="0.35">
      <c r="A116" s="32"/>
      <c r="B116" s="32"/>
      <c r="C116" s="34"/>
      <c r="D116" s="32"/>
    </row>
    <row r="117" spans="1:4" ht="15" thickBot="1" x14ac:dyDescent="0.35">
      <c r="A117" s="32"/>
      <c r="B117" s="32"/>
      <c r="C117" s="34"/>
      <c r="D117" s="32"/>
    </row>
    <row r="118" spans="1:4" ht="15" thickBot="1" x14ac:dyDescent="0.35">
      <c r="A118" s="32"/>
      <c r="B118" s="32"/>
      <c r="C118" s="34"/>
      <c r="D118" s="32"/>
    </row>
    <row r="119" spans="1:4" ht="15" thickBot="1" x14ac:dyDescent="0.35">
      <c r="A119" s="32"/>
      <c r="B119" s="32"/>
      <c r="C119" s="34"/>
      <c r="D119" s="32"/>
    </row>
    <row r="120" spans="1:4" ht="15" thickBot="1" x14ac:dyDescent="0.35">
      <c r="A120" s="32"/>
      <c r="B120" s="32"/>
      <c r="C120" s="34"/>
      <c r="D120" s="32"/>
    </row>
    <row r="121" spans="1:4" ht="15" thickBot="1" x14ac:dyDescent="0.35">
      <c r="A121" s="32"/>
      <c r="B121" s="32"/>
      <c r="C121" s="34"/>
      <c r="D121" s="32"/>
    </row>
    <row r="122" spans="1:4" ht="15" thickBot="1" x14ac:dyDescent="0.35">
      <c r="A122" s="32"/>
      <c r="B122" s="32"/>
      <c r="C122" s="34"/>
      <c r="D122" s="32"/>
    </row>
    <row r="123" spans="1:4" ht="15" thickBot="1" x14ac:dyDescent="0.35">
      <c r="A123" s="32"/>
      <c r="B123" s="32"/>
      <c r="C123" s="34"/>
      <c r="D123" s="32"/>
    </row>
    <row r="124" spans="1:4" ht="15" thickBot="1" x14ac:dyDescent="0.35">
      <c r="A124" s="32"/>
      <c r="B124" s="32"/>
      <c r="C124" s="34"/>
      <c r="D124" s="32"/>
    </row>
    <row r="125" spans="1:4" ht="15" thickBot="1" x14ac:dyDescent="0.35">
      <c r="A125" s="32"/>
      <c r="B125" s="32"/>
      <c r="C125" s="34"/>
      <c r="D125" s="32"/>
    </row>
    <row r="126" spans="1:4" ht="15" thickBot="1" x14ac:dyDescent="0.35">
      <c r="A126" s="32"/>
      <c r="B126" s="32"/>
      <c r="C126" s="34"/>
      <c r="D126" s="32"/>
    </row>
    <row r="127" spans="1:4" ht="15" thickBot="1" x14ac:dyDescent="0.35">
      <c r="A127" s="32"/>
      <c r="B127" s="32"/>
      <c r="C127" s="34"/>
      <c r="D127" s="32"/>
    </row>
    <row r="128" spans="1:4" ht="15" thickBot="1" x14ac:dyDescent="0.35">
      <c r="A128" s="32"/>
      <c r="B128" s="32"/>
      <c r="C128" s="34"/>
      <c r="D128" s="32"/>
    </row>
    <row r="129" spans="1:4" ht="15" thickBot="1" x14ac:dyDescent="0.35">
      <c r="A129" s="32"/>
      <c r="B129" s="32"/>
      <c r="C129" s="34"/>
      <c r="D129" s="32"/>
    </row>
    <row r="130" spans="1:4" ht="15" thickBot="1" x14ac:dyDescent="0.35">
      <c r="A130" s="32"/>
      <c r="B130" s="32"/>
      <c r="C130" s="34"/>
      <c r="D130" s="32"/>
    </row>
    <row r="131" spans="1:4" ht="15" thickBot="1" x14ac:dyDescent="0.35">
      <c r="A131" s="32"/>
      <c r="B131" s="32"/>
      <c r="C131" s="34"/>
      <c r="D131" s="32"/>
    </row>
    <row r="132" spans="1:4" ht="15" thickBot="1" x14ac:dyDescent="0.35">
      <c r="A132" s="32"/>
      <c r="B132" s="32"/>
      <c r="C132" s="34"/>
      <c r="D132" s="32"/>
    </row>
    <row r="133" spans="1:4" ht="15" thickBot="1" x14ac:dyDescent="0.35">
      <c r="A133" s="32"/>
      <c r="B133" s="32"/>
      <c r="C133" s="34"/>
      <c r="D133" s="32"/>
    </row>
    <row r="134" spans="1:4" ht="15" thickBot="1" x14ac:dyDescent="0.35">
      <c r="A134" s="32"/>
      <c r="B134" s="32"/>
      <c r="C134" s="34"/>
      <c r="D134" s="32"/>
    </row>
    <row r="135" spans="1:4" ht="15" thickBot="1" x14ac:dyDescent="0.35">
      <c r="A135" s="32"/>
      <c r="B135" s="32"/>
      <c r="C135" s="34"/>
      <c r="D135" s="32"/>
    </row>
    <row r="136" spans="1:4" ht="15" thickBot="1" x14ac:dyDescent="0.35">
      <c r="A136" s="32"/>
      <c r="B136" s="32"/>
      <c r="C136" s="34"/>
      <c r="D136" s="32"/>
    </row>
    <row r="137" spans="1:4" ht="15" thickBot="1" x14ac:dyDescent="0.35">
      <c r="A137" s="32"/>
      <c r="B137" s="32"/>
      <c r="C137" s="34"/>
      <c r="D137" s="32"/>
    </row>
    <row r="138" spans="1:4" ht="15" thickBot="1" x14ac:dyDescent="0.35">
      <c r="A138" s="32"/>
      <c r="B138" s="32"/>
      <c r="C138" s="34"/>
      <c r="D138" s="32"/>
    </row>
    <row r="139" spans="1:4" ht="15" thickBot="1" x14ac:dyDescent="0.35">
      <c r="A139" s="32"/>
      <c r="B139" s="32"/>
      <c r="C139" s="34"/>
      <c r="D139" s="32"/>
    </row>
    <row r="140" spans="1:4" ht="15" thickBot="1" x14ac:dyDescent="0.35">
      <c r="A140" s="32"/>
      <c r="B140" s="32"/>
      <c r="C140" s="34"/>
      <c r="D140" s="32"/>
    </row>
    <row r="141" spans="1:4" ht="15" thickBot="1" x14ac:dyDescent="0.35">
      <c r="A141" s="32"/>
      <c r="B141" s="32"/>
      <c r="C141" s="34"/>
      <c r="D141" s="32"/>
    </row>
    <row r="142" spans="1:4" ht="15" thickBot="1" x14ac:dyDescent="0.35">
      <c r="A142" s="32"/>
      <c r="B142" s="32"/>
      <c r="C142" s="34"/>
      <c r="D142" s="32"/>
    </row>
    <row r="143" spans="1:4" ht="15" thickBot="1" x14ac:dyDescent="0.35">
      <c r="A143" s="32"/>
      <c r="B143" s="32"/>
      <c r="C143" s="34"/>
      <c r="D143" s="32"/>
    </row>
    <row r="144" spans="1:4" ht="15" thickBot="1" x14ac:dyDescent="0.35">
      <c r="A144" s="32"/>
      <c r="B144" s="32"/>
      <c r="C144" s="34"/>
      <c r="D144" s="32"/>
    </row>
    <row r="145" spans="1:4" ht="15" thickBot="1" x14ac:dyDescent="0.35">
      <c r="A145" s="32"/>
      <c r="B145" s="32"/>
      <c r="C145" s="34"/>
      <c r="D145" s="32"/>
    </row>
    <row r="146" spans="1:4" ht="15" thickBot="1" x14ac:dyDescent="0.35">
      <c r="A146" s="32"/>
      <c r="B146" s="32"/>
      <c r="C146" s="34"/>
      <c r="D146" s="32"/>
    </row>
    <row r="147" spans="1:4" ht="15" thickBot="1" x14ac:dyDescent="0.35">
      <c r="A147" s="32"/>
      <c r="B147" s="32"/>
      <c r="C147" s="34"/>
      <c r="D147" s="32"/>
    </row>
    <row r="148" spans="1:4" ht="15" thickBot="1" x14ac:dyDescent="0.35">
      <c r="A148" s="32"/>
      <c r="B148" s="32"/>
      <c r="C148" s="34"/>
      <c r="D148" s="32"/>
    </row>
    <row r="149" spans="1:4" ht="15" thickBot="1" x14ac:dyDescent="0.35">
      <c r="A149" s="32"/>
      <c r="B149" s="32"/>
      <c r="C149" s="34"/>
      <c r="D149" s="32"/>
    </row>
    <row r="150" spans="1:4" ht="15" thickBot="1" x14ac:dyDescent="0.35">
      <c r="A150" s="32"/>
      <c r="B150" s="32"/>
      <c r="C150" s="34"/>
      <c r="D150" s="32"/>
    </row>
    <row r="151" spans="1:4" ht="15" thickBot="1" x14ac:dyDescent="0.35">
      <c r="A151" s="32"/>
      <c r="B151" s="32"/>
      <c r="C151" s="34"/>
      <c r="D151" s="32"/>
    </row>
    <row r="152" spans="1:4" ht="15" thickBot="1" x14ac:dyDescent="0.35">
      <c r="A152" s="32"/>
      <c r="B152" s="32"/>
      <c r="C152" s="34"/>
      <c r="D152" s="32"/>
    </row>
    <row r="153" spans="1:4" ht="15" thickBot="1" x14ac:dyDescent="0.35">
      <c r="A153" s="32"/>
      <c r="B153" s="32"/>
      <c r="C153" s="34"/>
      <c r="D153" s="32"/>
    </row>
    <row r="154" spans="1:4" ht="15" thickBot="1" x14ac:dyDescent="0.35">
      <c r="A154" s="32"/>
      <c r="B154" s="32"/>
      <c r="C154" s="34"/>
      <c r="D154" s="32"/>
    </row>
    <row r="155" spans="1:4" ht="15" thickBot="1" x14ac:dyDescent="0.35">
      <c r="A155" s="32"/>
      <c r="B155" s="32"/>
      <c r="C155" s="34"/>
      <c r="D155" s="32"/>
    </row>
    <row r="156" spans="1:4" ht="15" thickBot="1" x14ac:dyDescent="0.35">
      <c r="A156" s="32"/>
      <c r="B156" s="32"/>
      <c r="C156" s="34"/>
      <c r="D156" s="32"/>
    </row>
    <row r="157" spans="1:4" ht="15" thickBot="1" x14ac:dyDescent="0.35">
      <c r="A157" s="32"/>
      <c r="B157" s="32"/>
      <c r="C157" s="34"/>
      <c r="D157" s="32"/>
    </row>
    <row r="158" spans="1:4" ht="15" thickBot="1" x14ac:dyDescent="0.35">
      <c r="A158" s="32"/>
      <c r="B158" s="32"/>
      <c r="C158" s="34"/>
      <c r="D158" s="32"/>
    </row>
    <row r="159" spans="1:4" ht="15" thickBot="1" x14ac:dyDescent="0.35">
      <c r="A159" s="32"/>
      <c r="B159" s="32"/>
      <c r="C159" s="34"/>
      <c r="D159" s="32"/>
    </row>
    <row r="160" spans="1:4" ht="15" thickBot="1" x14ac:dyDescent="0.35">
      <c r="A160" s="32"/>
      <c r="B160" s="32"/>
      <c r="C160" s="34"/>
      <c r="D160" s="32"/>
    </row>
    <row r="161" spans="1:4" ht="15" thickBot="1" x14ac:dyDescent="0.35">
      <c r="A161" s="32"/>
      <c r="B161" s="32"/>
      <c r="C161" s="34"/>
      <c r="D161" s="32"/>
    </row>
    <row r="162" spans="1:4" ht="15" thickBot="1" x14ac:dyDescent="0.35">
      <c r="A162" s="32"/>
      <c r="B162" s="32"/>
      <c r="C162" s="34"/>
      <c r="D162" s="32"/>
    </row>
    <row r="163" spans="1:4" ht="15" thickBot="1" x14ac:dyDescent="0.35">
      <c r="A163" s="32"/>
      <c r="B163" s="32"/>
      <c r="C163" s="34"/>
      <c r="D163" s="32"/>
    </row>
    <row r="164" spans="1:4" ht="15" thickBot="1" x14ac:dyDescent="0.35">
      <c r="A164" s="32"/>
      <c r="B164" s="32"/>
      <c r="C164" s="34"/>
      <c r="D164" s="32"/>
    </row>
    <row r="165" spans="1:4" ht="15" thickBot="1" x14ac:dyDescent="0.35">
      <c r="A165" s="32"/>
      <c r="B165" s="32"/>
      <c r="C165" s="34"/>
      <c r="D165" s="32"/>
    </row>
    <row r="166" spans="1:4" ht="15" thickBot="1" x14ac:dyDescent="0.35">
      <c r="A166" s="32"/>
      <c r="B166" s="32"/>
      <c r="C166" s="34"/>
      <c r="D166" s="32"/>
    </row>
    <row r="167" spans="1:4" ht="15" thickBot="1" x14ac:dyDescent="0.35">
      <c r="A167" s="32"/>
      <c r="B167" s="32"/>
      <c r="C167" s="34"/>
      <c r="D167" s="32"/>
    </row>
    <row r="168" spans="1:4" ht="15" thickBot="1" x14ac:dyDescent="0.35">
      <c r="A168" s="32"/>
      <c r="B168" s="32"/>
      <c r="C168" s="34"/>
      <c r="D168" s="32"/>
    </row>
    <row r="169" spans="1:4" ht="15" thickBot="1" x14ac:dyDescent="0.35">
      <c r="A169" s="32"/>
      <c r="B169" s="32"/>
      <c r="C169" s="34"/>
      <c r="D169" s="32"/>
    </row>
    <row r="170" spans="1:4" ht="15" thickBot="1" x14ac:dyDescent="0.35">
      <c r="A170" s="32"/>
      <c r="B170" s="32"/>
      <c r="C170" s="34"/>
      <c r="D170" s="32"/>
    </row>
    <row r="171" spans="1:4" ht="15" thickBot="1" x14ac:dyDescent="0.35">
      <c r="A171" s="32"/>
      <c r="B171" s="32"/>
      <c r="C171" s="34"/>
      <c r="D171" s="32"/>
    </row>
    <row r="172" spans="1:4" ht="15" thickBot="1" x14ac:dyDescent="0.35">
      <c r="A172" s="32"/>
      <c r="B172" s="32"/>
      <c r="C172" s="34"/>
      <c r="D172" s="32"/>
    </row>
    <row r="173" spans="1:4" ht="15" thickBot="1" x14ac:dyDescent="0.35">
      <c r="A173" s="32"/>
      <c r="B173" s="32"/>
      <c r="C173" s="34"/>
      <c r="D173" s="32"/>
    </row>
    <row r="174" spans="1:4" ht="15" thickBot="1" x14ac:dyDescent="0.35">
      <c r="A174" s="32"/>
      <c r="B174" s="32"/>
      <c r="C174" s="34"/>
      <c r="D174" s="32"/>
    </row>
    <row r="175" spans="1:4" ht="15" thickBot="1" x14ac:dyDescent="0.35">
      <c r="A175" s="32"/>
      <c r="B175" s="32"/>
      <c r="C175" s="34"/>
      <c r="D175" s="32"/>
    </row>
    <row r="176" spans="1:4" ht="15" thickBot="1" x14ac:dyDescent="0.35">
      <c r="A176" s="32"/>
      <c r="B176" s="32"/>
      <c r="C176" s="34"/>
      <c r="D176" s="32"/>
    </row>
    <row r="177" spans="1:4" ht="15" thickBot="1" x14ac:dyDescent="0.35">
      <c r="A177" s="32"/>
      <c r="B177" s="32"/>
      <c r="C177" s="34"/>
      <c r="D177" s="32"/>
    </row>
    <row r="178" spans="1:4" ht="15" thickBot="1" x14ac:dyDescent="0.35">
      <c r="A178" s="32"/>
      <c r="B178" s="32"/>
      <c r="C178" s="34"/>
      <c r="D178" s="32"/>
    </row>
    <row r="179" spans="1:4" ht="15" thickBot="1" x14ac:dyDescent="0.35">
      <c r="A179" s="32"/>
      <c r="B179" s="32"/>
      <c r="C179" s="34"/>
      <c r="D179" s="32"/>
    </row>
    <row r="180" spans="1:4" ht="15" thickBot="1" x14ac:dyDescent="0.35">
      <c r="A180" s="32"/>
      <c r="B180" s="32"/>
      <c r="C180" s="34"/>
      <c r="D180" s="32"/>
    </row>
    <row r="181" spans="1:4" ht="15" thickBot="1" x14ac:dyDescent="0.35">
      <c r="A181" s="32"/>
      <c r="B181" s="32"/>
      <c r="C181" s="34"/>
      <c r="D181" s="32"/>
    </row>
    <row r="182" spans="1:4" ht="15" thickBot="1" x14ac:dyDescent="0.35">
      <c r="A182" s="32"/>
      <c r="B182" s="32"/>
      <c r="C182" s="34"/>
      <c r="D182" s="32"/>
    </row>
    <row r="183" spans="1:4" ht="15" thickBot="1" x14ac:dyDescent="0.35">
      <c r="A183" s="32"/>
      <c r="B183" s="32"/>
      <c r="C183" s="34"/>
      <c r="D183" s="32"/>
    </row>
    <row r="184" spans="1:4" ht="15" thickBot="1" x14ac:dyDescent="0.35">
      <c r="A184" s="32"/>
      <c r="B184" s="32"/>
      <c r="C184" s="34"/>
      <c r="D184" s="32"/>
    </row>
    <row r="185" spans="1:4" ht="15" thickBot="1" x14ac:dyDescent="0.35">
      <c r="A185" s="32"/>
      <c r="B185" s="32"/>
      <c r="C185" s="34"/>
      <c r="D185" s="32"/>
    </row>
    <row r="186" spans="1:4" ht="15" thickBot="1" x14ac:dyDescent="0.35">
      <c r="A186" s="32"/>
      <c r="B186" s="32"/>
      <c r="C186" s="34"/>
      <c r="D186" s="32"/>
    </row>
    <row r="187" spans="1:4" ht="15" thickBot="1" x14ac:dyDescent="0.35">
      <c r="A187" s="32"/>
      <c r="B187" s="32"/>
      <c r="C187" s="34"/>
      <c r="D187" s="32"/>
    </row>
    <row r="188" spans="1:4" ht="15" thickBot="1" x14ac:dyDescent="0.35">
      <c r="A188" s="32"/>
      <c r="B188" s="32"/>
      <c r="C188" s="34"/>
      <c r="D188" s="32"/>
    </row>
    <row r="189" spans="1:4" ht="15" thickBot="1" x14ac:dyDescent="0.35">
      <c r="A189" s="32"/>
      <c r="B189" s="32"/>
      <c r="C189" s="34"/>
      <c r="D189" s="32"/>
    </row>
    <row r="190" spans="1:4" ht="15" thickBot="1" x14ac:dyDescent="0.35">
      <c r="A190" s="32"/>
      <c r="B190" s="32"/>
      <c r="C190" s="34"/>
      <c r="D190" s="32"/>
    </row>
    <row r="191" spans="1:4" ht="15" thickBot="1" x14ac:dyDescent="0.35">
      <c r="A191" s="32"/>
      <c r="B191" s="32"/>
      <c r="C191" s="34"/>
      <c r="D191" s="32"/>
    </row>
    <row r="192" spans="1:4" ht="15" thickBot="1" x14ac:dyDescent="0.35">
      <c r="A192" s="32"/>
      <c r="B192" s="32"/>
      <c r="C192" s="34"/>
      <c r="D192" s="32"/>
    </row>
    <row r="193" spans="1:4" ht="15" thickBot="1" x14ac:dyDescent="0.35">
      <c r="A193" s="32"/>
      <c r="B193" s="32"/>
      <c r="C193" s="34"/>
      <c r="D193" s="32"/>
    </row>
    <row r="194" spans="1:4" ht="15" thickBot="1" x14ac:dyDescent="0.35">
      <c r="A194" s="32"/>
      <c r="B194" s="32"/>
      <c r="C194" s="34"/>
      <c r="D194" s="32"/>
    </row>
    <row r="195" spans="1:4" ht="15" thickBot="1" x14ac:dyDescent="0.35">
      <c r="A195" s="32"/>
      <c r="B195" s="32"/>
      <c r="C195" s="34"/>
      <c r="D195" s="32"/>
    </row>
    <row r="196" spans="1:4" ht="15" thickBot="1" x14ac:dyDescent="0.35">
      <c r="A196" s="32"/>
      <c r="B196" s="32"/>
      <c r="C196" s="34"/>
      <c r="D196" s="32"/>
    </row>
    <row r="197" spans="1:4" ht="15" thickBot="1" x14ac:dyDescent="0.35">
      <c r="A197" s="32"/>
      <c r="B197" s="32"/>
      <c r="C197" s="34"/>
      <c r="D197" s="32"/>
    </row>
    <row r="198" spans="1:4" ht="15" thickBot="1" x14ac:dyDescent="0.35">
      <c r="A198" s="32"/>
      <c r="B198" s="32"/>
      <c r="C198" s="34"/>
      <c r="D198" s="32"/>
    </row>
    <row r="199" spans="1:4" ht="15" thickBot="1" x14ac:dyDescent="0.35">
      <c r="A199" s="32"/>
      <c r="B199" s="32"/>
      <c r="C199" s="34"/>
      <c r="D199" s="32"/>
    </row>
    <row r="200" spans="1:4" ht="15" thickBot="1" x14ac:dyDescent="0.35">
      <c r="A200" s="32"/>
      <c r="B200" s="32"/>
      <c r="C200" s="34"/>
      <c r="D200" s="32"/>
    </row>
    <row r="201" spans="1:4" ht="15" thickBot="1" x14ac:dyDescent="0.35">
      <c r="A201" s="32"/>
      <c r="B201" s="32"/>
      <c r="C201" s="34"/>
      <c r="D201" s="32"/>
    </row>
    <row r="202" spans="1:4" ht="15" thickBot="1" x14ac:dyDescent="0.35">
      <c r="A202" s="32"/>
      <c r="B202" s="32"/>
      <c r="C202" s="34"/>
      <c r="D202" s="32"/>
    </row>
    <row r="203" spans="1:4" ht="15" thickBot="1" x14ac:dyDescent="0.35">
      <c r="A203" s="32"/>
      <c r="B203" s="32"/>
      <c r="C203" s="34"/>
      <c r="D203" s="32"/>
    </row>
    <row r="204" spans="1:4" ht="15" thickBot="1" x14ac:dyDescent="0.35">
      <c r="A204" s="32"/>
      <c r="B204" s="32"/>
      <c r="C204" s="34"/>
      <c r="D204" s="32"/>
    </row>
    <row r="205" spans="1:4" ht="15" thickBot="1" x14ac:dyDescent="0.35">
      <c r="A205" s="32"/>
      <c r="B205" s="32"/>
      <c r="C205" s="34"/>
      <c r="D205" s="32"/>
    </row>
    <row r="206" spans="1:4" ht="15" thickBot="1" x14ac:dyDescent="0.35">
      <c r="A206" s="32"/>
      <c r="B206" s="32"/>
      <c r="C206" s="34"/>
      <c r="D206" s="32"/>
    </row>
    <row r="207" spans="1:4" ht="15" thickBot="1" x14ac:dyDescent="0.35">
      <c r="A207" s="32"/>
      <c r="B207" s="32"/>
      <c r="C207" s="34"/>
      <c r="D207" s="32"/>
    </row>
    <row r="208" spans="1:4" ht="15" thickBot="1" x14ac:dyDescent="0.35">
      <c r="A208" s="32"/>
      <c r="B208" s="32"/>
      <c r="C208" s="34"/>
      <c r="D208" s="32"/>
    </row>
    <row r="209" spans="1:4" ht="15" thickBot="1" x14ac:dyDescent="0.35">
      <c r="A209" s="32"/>
      <c r="B209" s="32"/>
      <c r="C209" s="34"/>
      <c r="D209" s="32"/>
    </row>
    <row r="210" spans="1:4" ht="15" thickBot="1" x14ac:dyDescent="0.35">
      <c r="A210" s="32"/>
      <c r="B210" s="32"/>
      <c r="C210" s="34"/>
      <c r="D210" s="32"/>
    </row>
    <row r="211" spans="1:4" ht="15" thickBot="1" x14ac:dyDescent="0.35">
      <c r="A211" s="32"/>
      <c r="B211" s="32"/>
      <c r="C211" s="34"/>
      <c r="D211" s="32"/>
    </row>
    <row r="212" spans="1:4" ht="15" thickBot="1" x14ac:dyDescent="0.35">
      <c r="A212" s="32"/>
      <c r="B212" s="32"/>
      <c r="C212" s="34"/>
      <c r="D212" s="32"/>
    </row>
    <row r="213" spans="1:4" ht="15" thickBot="1" x14ac:dyDescent="0.35">
      <c r="A213" s="32"/>
      <c r="B213" s="32"/>
      <c r="C213" s="34"/>
      <c r="D213" s="32"/>
    </row>
    <row r="214" spans="1:4" ht="15" thickBot="1" x14ac:dyDescent="0.35">
      <c r="A214" s="32"/>
      <c r="B214" s="32"/>
      <c r="C214" s="34"/>
      <c r="D214" s="32"/>
    </row>
    <row r="215" spans="1:4" ht="15" thickBot="1" x14ac:dyDescent="0.35">
      <c r="A215" s="32"/>
      <c r="B215" s="32"/>
      <c r="C215" s="34"/>
      <c r="D215" s="32"/>
    </row>
    <row r="216" spans="1:4" ht="15" thickBot="1" x14ac:dyDescent="0.35">
      <c r="A216" s="32"/>
      <c r="B216" s="32"/>
      <c r="C216" s="34"/>
      <c r="D216" s="32"/>
    </row>
    <row r="217" spans="1:4" ht="15" thickBot="1" x14ac:dyDescent="0.35">
      <c r="A217" s="32"/>
      <c r="B217" s="32"/>
      <c r="C217" s="34"/>
      <c r="D217" s="32"/>
    </row>
    <row r="218" spans="1:4" ht="15" thickBot="1" x14ac:dyDescent="0.35">
      <c r="A218" s="32"/>
      <c r="B218" s="32"/>
      <c r="C218" s="34"/>
      <c r="D218" s="32"/>
    </row>
    <row r="219" spans="1:4" ht="15" thickBot="1" x14ac:dyDescent="0.35">
      <c r="A219" s="32"/>
      <c r="B219" s="32"/>
      <c r="C219" s="34"/>
      <c r="D219" s="32"/>
    </row>
    <row r="220" spans="1:4" ht="15" thickBot="1" x14ac:dyDescent="0.35">
      <c r="A220" s="32"/>
      <c r="B220" s="32"/>
      <c r="C220" s="34"/>
      <c r="D220" s="32"/>
    </row>
    <row r="221" spans="1:4" ht="15" thickBot="1" x14ac:dyDescent="0.35">
      <c r="A221" s="32"/>
      <c r="B221" s="32"/>
      <c r="C221" s="34"/>
      <c r="D221" s="32"/>
    </row>
    <row r="222" spans="1:4" ht="15" thickBot="1" x14ac:dyDescent="0.35">
      <c r="A222" s="32"/>
      <c r="B222" s="32"/>
      <c r="C222" s="34"/>
      <c r="D222" s="32"/>
    </row>
    <row r="223" spans="1:4" ht="15" thickBot="1" x14ac:dyDescent="0.35">
      <c r="A223" s="32"/>
      <c r="B223" s="32"/>
      <c r="C223" s="34"/>
      <c r="D223" s="32"/>
    </row>
    <row r="224" spans="1:4" ht="15" thickBot="1" x14ac:dyDescent="0.35">
      <c r="A224" s="32"/>
      <c r="B224" s="32"/>
      <c r="C224" s="34"/>
      <c r="D224" s="32"/>
    </row>
    <row r="225" spans="1:4" ht="15" thickBot="1" x14ac:dyDescent="0.35">
      <c r="A225" s="32"/>
      <c r="B225" s="32"/>
      <c r="C225" s="34"/>
      <c r="D225" s="32"/>
    </row>
    <row r="226" spans="1:4" ht="15" thickBot="1" x14ac:dyDescent="0.35">
      <c r="A226" s="32"/>
      <c r="B226" s="32"/>
      <c r="C226" s="34"/>
      <c r="D226" s="32"/>
    </row>
    <row r="227" spans="1:4" ht="15" thickBot="1" x14ac:dyDescent="0.35">
      <c r="A227" s="32"/>
      <c r="B227" s="32"/>
      <c r="C227" s="34"/>
      <c r="D227" s="32"/>
    </row>
    <row r="228" spans="1:4" ht="15" thickBot="1" x14ac:dyDescent="0.35">
      <c r="A228" s="32"/>
      <c r="B228" s="32"/>
      <c r="C228" s="34"/>
      <c r="D228" s="32"/>
    </row>
    <row r="229" spans="1:4" ht="15" thickBot="1" x14ac:dyDescent="0.35">
      <c r="A229" s="32"/>
      <c r="B229" s="32"/>
      <c r="C229" s="34"/>
      <c r="D229" s="32"/>
    </row>
    <row r="230" spans="1:4" ht="15" thickBot="1" x14ac:dyDescent="0.35">
      <c r="A230" s="32"/>
      <c r="B230" s="32"/>
      <c r="C230" s="34"/>
      <c r="D230" s="32"/>
    </row>
    <row r="231" spans="1:4" ht="15" thickBot="1" x14ac:dyDescent="0.35">
      <c r="A231" s="32"/>
      <c r="B231" s="32"/>
      <c r="C231" s="34"/>
      <c r="D231" s="32"/>
    </row>
    <row r="232" spans="1:4" ht="15" thickBot="1" x14ac:dyDescent="0.35">
      <c r="A232" s="32"/>
      <c r="B232" s="32"/>
      <c r="C232" s="34"/>
      <c r="D232" s="32"/>
    </row>
    <row r="233" spans="1:4" ht="15" thickBot="1" x14ac:dyDescent="0.35">
      <c r="A233" s="32"/>
      <c r="B233" s="32"/>
      <c r="C233" s="34"/>
      <c r="D233" s="32"/>
    </row>
    <row r="234" spans="1:4" ht="15" thickBot="1" x14ac:dyDescent="0.35">
      <c r="A234" s="32"/>
      <c r="B234" s="32"/>
      <c r="C234" s="34"/>
      <c r="D234" s="32"/>
    </row>
    <row r="235" spans="1:4" ht="15" thickBot="1" x14ac:dyDescent="0.35">
      <c r="A235" s="32"/>
      <c r="B235" s="32"/>
      <c r="C235" s="34"/>
      <c r="D235" s="32"/>
    </row>
    <row r="236" spans="1:4" ht="15" thickBot="1" x14ac:dyDescent="0.35">
      <c r="A236" s="32"/>
      <c r="B236" s="32"/>
      <c r="C236" s="34"/>
      <c r="D236" s="32"/>
    </row>
    <row r="237" spans="1:4" ht="15" thickBot="1" x14ac:dyDescent="0.35">
      <c r="A237" s="32"/>
      <c r="B237" s="32"/>
      <c r="C237" s="34"/>
      <c r="D237" s="32"/>
    </row>
    <row r="238" spans="1:4" ht="15" thickBot="1" x14ac:dyDescent="0.35">
      <c r="A238" s="32"/>
      <c r="B238" s="32"/>
      <c r="C238" s="34"/>
      <c r="D238" s="32"/>
    </row>
    <row r="239" spans="1:4" ht="15" thickBot="1" x14ac:dyDescent="0.35">
      <c r="A239" s="32"/>
      <c r="B239" s="32"/>
      <c r="C239" s="34"/>
      <c r="D239" s="32"/>
    </row>
    <row r="240" spans="1:4" ht="15" thickBot="1" x14ac:dyDescent="0.35">
      <c r="A240" s="32"/>
      <c r="B240" s="32"/>
      <c r="C240" s="34"/>
      <c r="D240" s="32"/>
    </row>
    <row r="241" spans="1:4" ht="15" thickBot="1" x14ac:dyDescent="0.35">
      <c r="A241" s="32"/>
      <c r="B241" s="32"/>
      <c r="C241" s="34"/>
      <c r="D241" s="32"/>
    </row>
    <row r="242" spans="1:4" ht="15" thickBot="1" x14ac:dyDescent="0.35">
      <c r="A242" s="32"/>
      <c r="B242" s="32"/>
      <c r="C242" s="34"/>
      <c r="D242" s="32"/>
    </row>
    <row r="243" spans="1:4" ht="15" thickBot="1" x14ac:dyDescent="0.35">
      <c r="A243" s="32"/>
      <c r="B243" s="32"/>
      <c r="C243" s="34"/>
      <c r="D243" s="32"/>
    </row>
    <row r="244" spans="1:4" ht="15" thickBot="1" x14ac:dyDescent="0.35">
      <c r="A244" s="32"/>
      <c r="B244" s="32"/>
      <c r="C244" s="34"/>
      <c r="D244" s="32"/>
    </row>
    <row r="245" spans="1:4" ht="15" thickBot="1" x14ac:dyDescent="0.35">
      <c r="A245" s="32"/>
      <c r="B245" s="32"/>
      <c r="C245" s="34"/>
      <c r="D245" s="32"/>
    </row>
    <row r="246" spans="1:4" ht="15" thickBot="1" x14ac:dyDescent="0.35">
      <c r="A246" s="32"/>
      <c r="B246" s="32"/>
      <c r="C246" s="34"/>
      <c r="D246" s="32"/>
    </row>
    <row r="247" spans="1:4" ht="15" thickBot="1" x14ac:dyDescent="0.35">
      <c r="A247" s="32"/>
      <c r="B247" s="32"/>
      <c r="C247" s="34"/>
      <c r="D247" s="32"/>
    </row>
    <row r="248" spans="1:4" ht="15" thickBot="1" x14ac:dyDescent="0.35">
      <c r="A248" s="32"/>
      <c r="B248" s="32"/>
      <c r="C248" s="34"/>
      <c r="D248" s="32"/>
    </row>
    <row r="249" spans="1:4" ht="15" thickBot="1" x14ac:dyDescent="0.35">
      <c r="A249" s="32"/>
      <c r="B249" s="32"/>
      <c r="C249" s="34"/>
      <c r="D249" s="32"/>
    </row>
    <row r="250" spans="1:4" ht="15" thickBot="1" x14ac:dyDescent="0.35">
      <c r="A250" s="32"/>
      <c r="B250" s="32"/>
      <c r="C250" s="34"/>
      <c r="D250" s="32"/>
    </row>
    <row r="251" spans="1:4" ht="15" thickBot="1" x14ac:dyDescent="0.35">
      <c r="A251" s="32"/>
      <c r="B251" s="32"/>
      <c r="C251" s="34"/>
      <c r="D251" s="32"/>
    </row>
  </sheetData>
  <sheetProtection algorithmName="SHA-512" hashValue="Oxv3+ipKA0RKN9iOFNV37R9bpsPzgscBdYTDhCmOf9T7sRbqk9wgrtItv72m04yEaAUJdbK2QSKEdcewQU7pzQ==" saltValue="Xwgc0gaJghbgDj9631lhVw==" spinCount="100000" sheet="1" objects="1" scenarios="1" formatRows="0" selectLockedCells="1"/>
  <pageMargins left="0.7" right="0.7" top="0.75" bottom="0.75" header="0.3" footer="0.3"/>
  <pageSetup orientation="portrait" r:id="rId1"/>
  <headerFooter>
    <oddHeader>&amp;CVersion 2 : 2020-06-11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27</vt:i4>
      </vt:variant>
    </vt:vector>
  </HeadingPairs>
  <TitlesOfParts>
    <vt:vector size="28" baseType="lpstr">
      <vt:lpstr>Accueil</vt:lpstr>
      <vt:lpstr>Ajustement_1_EPIS_ERTS__125_AO</vt:lpstr>
      <vt:lpstr>Ajustement_2_GPSFL_ERTS</vt:lpstr>
      <vt:lpstr>Ajustement_3_Transport_Tous</vt:lpstr>
      <vt:lpstr>Ajustement_4_Hebergement_Tous</vt:lpstr>
      <vt:lpstr>Ajustement_5_Manutention_plants_ERTS</vt:lpstr>
      <vt:lpstr>Ajustement_6_Carburant_ERTS</vt:lpstr>
      <vt:lpstr>Famille_Type_EXE_VERIF</vt:lpstr>
      <vt:lpstr>Famille_Type_Tous</vt:lpstr>
      <vt:lpstr>Hebergement_AO</vt:lpstr>
      <vt:lpstr>Hebergement_ERTS</vt:lpstr>
      <vt:lpstr>Hebergement_ERTS_TC</vt:lpstr>
      <vt:lpstr>Hebergement_SANS</vt:lpstr>
      <vt:lpstr>' Info - Majorations applicables'!Impression_des_titres</vt:lpstr>
      <vt:lpstr>'Calculs - Ajustements'!Impression_des_titres</vt:lpstr>
      <vt:lpstr>'Info - Valeurs d''ajustement'!Impression_des_titres</vt:lpstr>
      <vt:lpstr>Inscrire_une_valeur</vt:lpstr>
      <vt:lpstr>Mode_attribution</vt:lpstr>
      <vt:lpstr>Question</vt:lpstr>
      <vt:lpstr>Question_Sans_objet</vt:lpstr>
      <vt:lpstr>Transport_AO</vt:lpstr>
      <vt:lpstr>Transport_ERTS_Pas_TC</vt:lpstr>
      <vt:lpstr>Transport_ERTS_TC</vt:lpstr>
      <vt:lpstr>' Info - Majorations applicables'!Zone_d_impression</vt:lpstr>
      <vt:lpstr>Accueil!Zone_d_impression</vt:lpstr>
      <vt:lpstr>'Calculs - Ajustements'!Zone_d_impression</vt:lpstr>
      <vt:lpstr>'Info - Valeurs d''ajustement'!Zone_d_impression</vt:lpstr>
      <vt:lpstr>'Versions du fichier'!Zone_d_impression</vt:lpstr>
    </vt:vector>
  </TitlesOfParts>
  <Manager>Simon.Pouliot@bmmb.gouv.qc.ca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TSNC - Ajustements</dc:title>
  <dc:creator>Simon.Pouliot@bmmb.gouv.qc.ca</dc:creator>
  <cp:keywords/>
  <dc:description>Version 2</dc:description>
  <cp:lastModifiedBy>Pouliot, Simon (BMMB)</cp:lastModifiedBy>
  <cp:lastPrinted>2020-05-29T09:42:31Z</cp:lastPrinted>
  <dcterms:created xsi:type="dcterms:W3CDTF">2006-09-16T00:00:00Z</dcterms:created>
  <dcterms:modified xsi:type="dcterms:W3CDTF">2020-06-11T10:25:34Z</dcterms:modified>
</cp:coreProperties>
</file>