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760" firstSheet="3" activeTab="5"/>
  </bookViews>
  <sheets>
    <sheet name="Traitement_Admisible" sheetId="1" r:id="rId1"/>
    <sheet name="1.EC_r_selectif" sheetId="2" r:id="rId2"/>
    <sheet name="2.EC_systematique" sheetId="3" r:id="rId3"/>
    <sheet name="3.EC_EJ_CJ_CProg_selectif" sheetId="4" r:id="rId4"/>
    <sheet name="4.CJT_CJB_emr" sheetId="5" r:id="rId5"/>
    <sheet name="5.CProg_emr" sheetId="6" r:id="rId6"/>
    <sheet name="6.Patron_EMR_bd-tr" sheetId="7" r:id="rId7"/>
    <sheet name="7.Patron_SEL_SYST_MIXT" sheetId="8" r:id="rId8"/>
  </sheets>
  <definedNames/>
  <calcPr fullCalcOnLoad="1"/>
</workbook>
</file>

<file path=xl/sharedStrings.xml><?xml version="1.0" encoding="utf-8"?>
<sst xmlns="http://schemas.openxmlformats.org/spreadsheetml/2006/main" count="1420" uniqueCount="269">
  <si>
    <t>Maximum 3,2%</t>
  </si>
  <si>
    <t>Maximum 1,2%</t>
  </si>
  <si>
    <t>Nom et prénom de l'ingénieur forestier</t>
  </si>
  <si>
    <t>Signature de l'ingénieur forestier</t>
  </si>
  <si>
    <t>No de permis</t>
  </si>
  <si>
    <t>TOTAL</t>
  </si>
  <si>
    <t>Pente A</t>
  </si>
  <si>
    <t>Pente B</t>
  </si>
  <si>
    <t>Pente C</t>
  </si>
  <si>
    <t>Pente D</t>
  </si>
  <si>
    <t>Pente E</t>
  </si>
  <si>
    <t>$/ha</t>
  </si>
  <si>
    <t>CALCUL FINAL DU TAUX</t>
  </si>
  <si>
    <t>SUPERFICIE</t>
  </si>
  <si>
    <t>Majoration hébergement exécution</t>
  </si>
  <si>
    <t>Majoration de l'hébergement</t>
  </si>
  <si>
    <t>ha</t>
  </si>
  <si>
    <t>$</t>
  </si>
  <si>
    <t>TAUX EXE de base</t>
  </si>
  <si>
    <t>TAUX Hébergement</t>
  </si>
  <si>
    <t>TAUX SOUS-TOTAL</t>
  </si>
  <si>
    <t>Majoration pente</t>
  </si>
  <si>
    <t>PENTE</t>
  </si>
  <si>
    <t>TAUX pente</t>
  </si>
  <si>
    <t>TAUX rubannage sentier de débardage</t>
  </si>
  <si>
    <t>TAUX EXE TOTAL</t>
  </si>
  <si>
    <t>Taux d'exécution</t>
  </si>
  <si>
    <t>DHP moyen récolté</t>
  </si>
  <si>
    <t xml:space="preserve">   TRAITEMENTS COMMERCIAUX</t>
  </si>
  <si>
    <t xml:space="preserve">SECTEUR D'INTERVENTION: </t>
  </si>
  <si>
    <t>UNITÉ DE COMPILATION:</t>
  </si>
  <si>
    <t>Espacement entre les sentiers</t>
  </si>
  <si>
    <t>m</t>
  </si>
  <si>
    <t>Supervision générale</t>
  </si>
  <si>
    <t>Inventaire après traitement</t>
  </si>
  <si>
    <t>Rapport d'exécution</t>
  </si>
  <si>
    <t xml:space="preserve">Réduction </t>
  </si>
  <si>
    <t>TAUX trouées/bandes</t>
  </si>
  <si>
    <t>Ratio de réduction</t>
  </si>
  <si>
    <t>Majoration du suivi</t>
  </si>
  <si>
    <t>SUPERFICIE
(ha)</t>
  </si>
  <si>
    <t>Taux ($/ha)</t>
  </si>
  <si>
    <t>Écart
($/ha)</t>
  </si>
  <si>
    <t>Maximum 8$/ha</t>
  </si>
  <si>
    <t>Maximum 3$/ha</t>
  </si>
  <si>
    <t>TRAITEMENT</t>
  </si>
  <si>
    <t>TAUX</t>
  </si>
  <si>
    <t>Patron sélectif</t>
  </si>
  <si>
    <t>Patron systématique</t>
  </si>
  <si>
    <t>ÉCLAIRCIE COMMERCIALE</t>
  </si>
  <si>
    <t>Patron sélectif et mixte</t>
  </si>
  <si>
    <t>Si non requis inscrire 0</t>
  </si>
  <si>
    <t>J'atteste que les renseignements fournis dans cette annexe à la prescription sylvicole afin de calculer les taux sont complets et conformes à la vérité au meilleur de mes connaissances.</t>
  </si>
  <si>
    <t>Patron avec éclaircie dans matrice résiduelle</t>
  </si>
  <si>
    <t>Maximum 18$/ha</t>
  </si>
  <si>
    <t>Majoration moyenne due à la pente</t>
  </si>
  <si>
    <t>Éclaircie jardinatoire
Coupe de jardinage pied d'arbres ou pied d'arbres et groupe d'arbres</t>
  </si>
  <si>
    <t>ÉCLAIRCIE COMMERCIALE
(peuplement SEPM et mixte à tendance résineuse)</t>
  </si>
  <si>
    <t>TAUX VÉRIFICATION DE BASE</t>
  </si>
  <si>
    <t>TAUX VERIF de base</t>
  </si>
  <si>
    <t>TAUX VERIF TOTAL</t>
  </si>
  <si>
    <t>TAUX EXE-VERIF GRAND TOTAL</t>
  </si>
  <si>
    <r>
      <t>PATRON D'INTERVENTION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BANDE / TROUÉE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(aucune éclaircie dans matrice résiduelle)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(sans aide financière)</t>
    </r>
  </si>
  <si>
    <r>
      <t xml:space="preserve">PATRON D'INTERVENTION
</t>
    </r>
    <r>
      <rPr>
        <sz val="12"/>
        <rFont val="Arial"/>
        <family val="2"/>
      </rPr>
      <t>BANDE / TROUÉE    
(éclaircie dans matrice résiduelle)
(avec aide financière)</t>
    </r>
  </si>
  <si>
    <t>BANDE</t>
  </si>
  <si>
    <t>X</t>
  </si>
  <si>
    <t>TROUÉE</t>
  </si>
  <si>
    <t>BANDE (finale)</t>
  </si>
  <si>
    <t>PRÉLÈVEMENT DE LA SURFACE TERRIÈRE EN PROVENANCE DES SENTIERS DE DÉBARDAGE EST DE 25% OU PLUS</t>
  </si>
  <si>
    <t>TRAITEMENT SYLVICOLE ASSUJETTI</t>
  </si>
  <si>
    <t>LÉGENDE</t>
  </si>
  <si>
    <t>BNT: BANDE NON TRAITÉE</t>
  </si>
  <si>
    <t>SENTIER DE DÉBARDAGE PRINCIPAL</t>
  </si>
  <si>
    <t>Majoration hébergement vérification</t>
  </si>
  <si>
    <t>Majoration de l'hébergement vérification</t>
  </si>
  <si>
    <t>TAUX Hébergement vérification</t>
  </si>
  <si>
    <r>
      <t xml:space="preserve">PATRON D'INTERVENTION
</t>
    </r>
    <r>
      <rPr>
        <sz val="12"/>
        <rFont val="Arial"/>
        <family val="2"/>
      </rPr>
      <t>SÉLECTIF / SYSTÉMATIQUE / MIXTE
(avec aide financière)</t>
    </r>
  </si>
  <si>
    <r>
      <t>PATRON D'INTERVENTION</t>
    </r>
    <r>
      <rPr>
        <sz val="12"/>
        <rFont val="Arial"/>
        <family val="2"/>
      </rPr>
      <t xml:space="preserve">
SÉLECTIF / MIXTE PHASE FINALE
(sans aide financière)</t>
    </r>
  </si>
  <si>
    <t>SÉLECTIF - MIXTE</t>
  </si>
  <si>
    <t>NÉCESSITE SENTIER DE DÉBARDAGE PRINCIPAL ET SECONDAIRE</t>
  </si>
  <si>
    <t>NÉCESSITE SEULEMENT SENTIER DE DÉBARDAGE PRINCIPAL</t>
  </si>
  <si>
    <t>PRÉLÈVEMENT DE LA SURFACE TERRIÈRE EN PROVENANCE DES SENTIERS DE DÉBARDAGE N'EXCÉDE PAS 15%</t>
  </si>
  <si>
    <t xml:space="preserve">   ÉCLAIRCIE JARDINATOIRE</t>
  </si>
  <si>
    <t xml:space="preserve">   ÉCLAIRCIE COMMERCIALE</t>
  </si>
  <si>
    <t>TOUTES LES COUPES PARTIELLES EN PHASE FINALE</t>
  </si>
  <si>
    <t xml:space="preserve">    COUPE DE JARDINAGE PAR PIEDS D'ARBRE OU PIEDS D'ARBRE ET GROUPE D'ARBRES</t>
  </si>
  <si>
    <t>SENTIER DE DÉBARDAGE SECONDAIRE</t>
  </si>
  <si>
    <t>Annexe à la prescription sylvicole                                           Détermination de la valeur d'aide financière
2013-2014</t>
  </si>
  <si>
    <t>FAMILLE</t>
  </si>
  <si>
    <t>NOM</t>
  </si>
  <si>
    <t>PATRON D'INTERVENTION</t>
  </si>
  <si>
    <t>CODE-DICA</t>
  </si>
  <si>
    <t>ADMISSIBLE</t>
  </si>
  <si>
    <t>NON
ADMISSIBLE</t>
  </si>
  <si>
    <t>Traitements d'éducation</t>
  </si>
  <si>
    <t>Éclaircie commerciale</t>
  </si>
  <si>
    <t>mixte</t>
  </si>
  <si>
    <t>sélectif</t>
  </si>
  <si>
    <t>systématique</t>
  </si>
  <si>
    <t>EC_SYS</t>
  </si>
  <si>
    <t>Coupe d'assainissement</t>
  </si>
  <si>
    <t>CAS</t>
  </si>
  <si>
    <t>Coupes de jardinage / Éclaircie jardinatoire</t>
  </si>
  <si>
    <t>Éclaircie jardinatoire</t>
  </si>
  <si>
    <t>Coupe de jardinage par pieds d'arbres ou pieds d'arbres et groupes d'arbres</t>
  </si>
  <si>
    <t>Coupe de jardinage par trouées/bandes</t>
  </si>
  <si>
    <t>B/T avec récolte matrice résiduelle</t>
  </si>
  <si>
    <t>B/T sans récolte matrice résiduelle</t>
  </si>
  <si>
    <t>CJB</t>
  </si>
  <si>
    <t>CJT</t>
  </si>
  <si>
    <t>Coupes progressives</t>
  </si>
  <si>
    <t>Coupe progressive régulière uniforme (préparatoire/ensemencement/secondaire)</t>
  </si>
  <si>
    <t>CPR_BA</t>
  </si>
  <si>
    <t>CPR_T</t>
  </si>
  <si>
    <t>final</t>
  </si>
  <si>
    <t>Coupe progressive irrégulière à couvert permanent uniforme</t>
  </si>
  <si>
    <t>Coupe progressive irrégulière à couvert permanent bande</t>
  </si>
  <si>
    <t>Coupe progressive irrégulière à régénération lente (préparatoire/ensemencement/secondaire/multiphase)</t>
  </si>
  <si>
    <t>Coupe progressive irrégulière à régénération lente (finale/trouées agrandies)</t>
  </si>
  <si>
    <t>Coupes totales</t>
  </si>
  <si>
    <t>Coupe avec protection de la régénération et des sols</t>
  </si>
  <si>
    <t>CPRS_BA</t>
  </si>
  <si>
    <t>CPRS_DA</t>
  </si>
  <si>
    <t>CPRS_PA</t>
  </si>
  <si>
    <t>CPRS_T</t>
  </si>
  <si>
    <t>Coupe avec protection de la haute régénération et des sols</t>
  </si>
  <si>
    <t>Coupe avec protection des petites tiges marchandes</t>
  </si>
  <si>
    <t>CPPTM_DIS</t>
  </si>
  <si>
    <t>CPPTM_U</t>
  </si>
  <si>
    <t>Coupe totale sans protection</t>
  </si>
  <si>
    <t xml:space="preserve">Coupe de récupération </t>
  </si>
  <si>
    <t>Coupe avec réserve de semenciers</t>
  </si>
  <si>
    <t>Coupe de succession</t>
  </si>
  <si>
    <t>0% ou 90%</t>
  </si>
  <si>
    <t>POURCENTAGE D'INVESTISSEMENT</t>
  </si>
  <si>
    <t>(1) correspond à l'ancien traitement de coupe progressive à sélection rapprochée)</t>
  </si>
  <si>
    <t xml:space="preserve">   COUPE JARDINAGE BANDES/TROUÉES</t>
  </si>
  <si>
    <t>NOTE:</t>
  </si>
  <si>
    <t xml:space="preserve">  (1) Les traitements sylvicoles admissibles au programme sont les coupes partielles dont la récolte des tiges marchandes n’excède pas 50 % de la surface terrière totale initiale.</t>
  </si>
  <si>
    <t xml:space="preserve">  (2) La coupe d'assainissement sera financé dans le cadre des plans de récupération</t>
  </si>
  <si>
    <t>X: ARBRE RÉCOLTÉ</t>
  </si>
  <si>
    <t>X:  ARBRE RÉSIDUEL</t>
  </si>
  <si>
    <t>TROUÉE (finale)</t>
  </si>
  <si>
    <t>SENTIER DÉBARDAGE</t>
  </si>
  <si>
    <t>LOCALISATION DE SENTIER DE DÉBARDAGE</t>
  </si>
  <si>
    <t>Majoration localisation (rubannage) de sentier de débardage</t>
  </si>
  <si>
    <t>Majoration de la localisation</t>
  </si>
  <si>
    <t>Réduction liée à l'espacement entre les rangées de récolte</t>
  </si>
  <si>
    <t>TAUX espacement entre les rangées</t>
  </si>
  <si>
    <t>LOCALISATION DES RANGÉES DE RÉCOLTE</t>
  </si>
  <si>
    <t>Récolte à toutes les x rangées</t>
  </si>
  <si>
    <t xml:space="preserve">   COUPE PROGRESSIVE IRRÉGULIÈRE RÉGÉNÉRATION LENTE (finale-trouées agrandies)</t>
  </si>
  <si>
    <t xml:space="preserve">   COUPE TOTALE PAR BANDES/TROUÉES</t>
  </si>
  <si>
    <t>SÉLECTIF
ONGLET 1 &amp; 3</t>
  </si>
  <si>
    <t>MIXTE (éclaircie commerciale)
ONGLET 1</t>
  </si>
  <si>
    <t>EJ_P-CLAS</t>
  </si>
  <si>
    <t>EJ_PG-CLAS</t>
  </si>
  <si>
    <t>CPI_RL-MUL</t>
  </si>
  <si>
    <t>CPI_TA</t>
  </si>
  <si>
    <t>CTSP_BA</t>
  </si>
  <si>
    <t>CTSP_DA</t>
  </si>
  <si>
    <t>CTSP_PA</t>
  </si>
  <si>
    <t>CTSP_T</t>
  </si>
  <si>
    <t>EC_MIXTE-BAS</t>
  </si>
  <si>
    <t>EC_MIXTE-HAUT</t>
  </si>
  <si>
    <t>EC_MIXTE-NEUTRE</t>
  </si>
  <si>
    <t>EC_SEL-BAS</t>
  </si>
  <si>
    <t>EC_SEL-HAUT</t>
  </si>
  <si>
    <t>EC_SEL-NEUTRE</t>
  </si>
  <si>
    <t>EJ_P-INI</t>
  </si>
  <si>
    <t>EJ_PG-INI</t>
  </si>
  <si>
    <t>CJP-AM</t>
  </si>
  <si>
    <t>CJP-HQ</t>
  </si>
  <si>
    <t>CJP-QM</t>
  </si>
  <si>
    <t>CJPG-AM</t>
  </si>
  <si>
    <t>CJPG-HQ</t>
  </si>
  <si>
    <t>CJPG-QM</t>
  </si>
  <si>
    <t>CJB-EMR</t>
  </si>
  <si>
    <t>CJT-EMR</t>
  </si>
  <si>
    <t>CPR_U-ENS</t>
  </si>
  <si>
    <t>CPR_U-PR</t>
  </si>
  <si>
    <t>CPR_U-SEC</t>
  </si>
  <si>
    <t>CPR_U-F_BOUQ</t>
  </si>
  <si>
    <t>CPR_U-F_ILOT</t>
  </si>
  <si>
    <t>CPR_U-F_SLEG</t>
  </si>
  <si>
    <t>CPR_U-F_TIGE</t>
  </si>
  <si>
    <t>CPI_CP-ENS_U</t>
  </si>
  <si>
    <t>CPI_CP-SEC_U</t>
  </si>
  <si>
    <t>CPI_CP-ENS_B</t>
  </si>
  <si>
    <t>CPI_CP-SEC_B</t>
  </si>
  <si>
    <t>CPI_RL-2I_ENS</t>
  </si>
  <si>
    <t>CPI_RL-2I_SEC</t>
  </si>
  <si>
    <t>CPI_RL-3I_ENS</t>
  </si>
  <si>
    <t>CPI_RL-3I_SEC</t>
  </si>
  <si>
    <t>CPI_RL-PR</t>
  </si>
  <si>
    <t>CPI_RL-2I_F</t>
  </si>
  <si>
    <t>CPI_RL-3I_F</t>
  </si>
  <si>
    <t>CPRS_U-BOUQ</t>
  </si>
  <si>
    <t>CPRS_U-ILOT</t>
  </si>
  <si>
    <t>CPRS_U-SLEG</t>
  </si>
  <si>
    <t>CPRS_U-TIGE</t>
  </si>
  <si>
    <t>CPHRS-BOUQ</t>
  </si>
  <si>
    <t>CPHRS-ILOT</t>
  </si>
  <si>
    <t>CPHRS-SLEG</t>
  </si>
  <si>
    <t>CPHRS-TIGE</t>
  </si>
  <si>
    <t>CPPTM_DIS-BOUQ</t>
  </si>
  <si>
    <t>CPPTM_DIS-ILOT</t>
  </si>
  <si>
    <t>CTSP_U-BOUQ</t>
  </si>
  <si>
    <t>CTSP_U-ILOT</t>
  </si>
  <si>
    <t>CTSP_U-SLEG</t>
  </si>
  <si>
    <t>CTSP_U-TIGE</t>
  </si>
  <si>
    <t>RECUP_CHABLIS-PART</t>
  </si>
  <si>
    <t>RECUP_CHABLIS-TOT</t>
  </si>
  <si>
    <t>RECUP_FEU-PART</t>
  </si>
  <si>
    <t>RECUP_FEU-TOT</t>
  </si>
  <si>
    <t>RECUP_INSECT-PART</t>
  </si>
  <si>
    <t>RECUP_INSECT-TOT</t>
  </si>
  <si>
    <t>RECUP_MALADIE-PART</t>
  </si>
  <si>
    <t>RECUP_MALADIE-TOT</t>
  </si>
  <si>
    <t>CRS-BOUQ</t>
  </si>
  <si>
    <t>CRS-ILOT</t>
  </si>
  <si>
    <t>CRS-SLEG</t>
  </si>
  <si>
    <t>CRS-TIGE</t>
  </si>
  <si>
    <t>CS-BOUQ</t>
  </si>
  <si>
    <t>CS-ILOT</t>
  </si>
  <si>
    <t>CS-SLEG</t>
  </si>
  <si>
    <t>CS-TIGE</t>
  </si>
  <si>
    <t>Autres</t>
  </si>
  <si>
    <t>Récolte partielle dans une lisière boisée</t>
  </si>
  <si>
    <t>RPLB_1500</t>
  </si>
  <si>
    <t>RPLB_500</t>
  </si>
  <si>
    <t>RPLB_700</t>
  </si>
  <si>
    <t>Réduction liée à la récolte des bandes/trouées</t>
  </si>
  <si>
    <t>MONTANT EXECUTION ADMISSIBLE</t>
  </si>
  <si>
    <t>MONTANT VERIFICATION ADMISSIBLE</t>
  </si>
  <si>
    <t>MONTANT TOTAL ADMISSIBLE</t>
  </si>
  <si>
    <t>TAUX TOTAL D'INVESTISSEMENT</t>
  </si>
  <si>
    <t>TAUX EXÉCUTION DE BASE</t>
  </si>
  <si>
    <t>Suivi de qualité</t>
  </si>
  <si>
    <t>Récolte de la matière ligneuse (biomasse, récupération)</t>
  </si>
  <si>
    <t>RML</t>
  </si>
  <si>
    <t>Coupe progressive régulière uniforme (finale)</t>
  </si>
  <si>
    <t>Coupe progressive régulière bandes / trouées</t>
  </si>
  <si>
    <t>Éclaircie commerciale  (autres peuplements)</t>
  </si>
  <si>
    <r>
      <t>ECLAIRCIE COMMERCIALE SEPM et MIXTER
Taux ($/ha) = (324,44 / (dhp moyen récolté * 0'0414)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- 174</t>
    </r>
  </si>
  <si>
    <t>Espacement entre les rangées récoltées de plantation</t>
  </si>
  <si>
    <t>Ratio des trouées récoltées sous forme de CPRS</t>
  </si>
  <si>
    <t>RATIO DES TROUÉES LORSQU'ÉCLAIRCIE DANS LA MATRICE RÉSIDUELLE</t>
  </si>
  <si>
    <t>Largeur des sentiers de débardage</t>
  </si>
  <si>
    <t>Largeur des bandes résiduelles récoltées partiellement</t>
  </si>
  <si>
    <t>Largeur des bandes résiduelles non traitées</t>
  </si>
  <si>
    <t>BANDE AVEC RÉCOLTE DANS MATRICE RÉSIDUELLE
ONGLET 4 &amp; 5 &amp; 6</t>
  </si>
  <si>
    <t>TROUÉE AVEC RÉCOLTE DANS MATRICE RÉSIDUELLE
ONGLET 4 &amp; 5 &amp; 6</t>
  </si>
  <si>
    <t>SYSTÉMATIQUE (éclaircie commerciale)
ONGLET 2</t>
  </si>
  <si>
    <t>Coupe progressive (SEPM)</t>
  </si>
  <si>
    <t>Coupe progressive (autres peuplements)</t>
  </si>
  <si>
    <t xml:space="preserve">    COUPE PROGRESSIVE</t>
  </si>
  <si>
    <t xml:space="preserve">   COUPE PROGRESSIVE</t>
  </si>
  <si>
    <t>Ratio d'ajustement</t>
  </si>
  <si>
    <t>RATIO SELON LARGEUR DES BANDES</t>
  </si>
  <si>
    <t>Ajustement lié au ratio des bandes</t>
  </si>
  <si>
    <t>TAUX selon ratio des bandes</t>
  </si>
  <si>
    <r>
      <t xml:space="preserve">ÉCLAIRCIE COMMERCIALE (autres peuplements)
ÉCLAIRCIE JARDINATOIRE
</t>
    </r>
    <r>
      <rPr>
        <b/>
        <sz val="8"/>
        <rFont val="Arial"/>
        <family val="2"/>
      </rPr>
      <t>COUPE DE JARDINAGE PIED D'ARBRE OU PIED D'ARBRE ET GROUPE D'ARBRE</t>
    </r>
    <r>
      <rPr>
        <b/>
        <sz val="9"/>
        <rFont val="Arial"/>
        <family val="2"/>
      </rPr>
      <t xml:space="preserve">
COUPE PROGRESSIVE RÉGULIÈRE UNIFORME</t>
    </r>
    <r>
      <rPr>
        <b/>
        <sz val="7"/>
        <rFont val="Arial"/>
        <family val="2"/>
      </rPr>
      <t xml:space="preserve">
</t>
    </r>
    <r>
      <rPr>
        <b/>
        <sz val="8"/>
        <rFont val="Arial"/>
        <family val="2"/>
      </rPr>
      <t>(préparatoire/ensemencement/secondaire)</t>
    </r>
    <r>
      <rPr>
        <b/>
        <sz val="9"/>
        <rFont val="Arial"/>
        <family val="2"/>
      </rPr>
      <t xml:space="preserve">
COUPE PROGRESSIVE IRRÉGULIÈRE À COUVERT PERMANENT UNIFORME
COUPE PROGRESSIVE IRRÉGULIÈRE À RÉGÉNÉRATION LENTE (préparatoire/ensemencement/secondaire/multiphase)</t>
    </r>
  </si>
  <si>
    <r>
      <t xml:space="preserve">COUPE PROGRESSIVE RÉGULIÈRE PAR BANDES OU TROUÉES
</t>
    </r>
    <r>
      <rPr>
        <b/>
        <sz val="8"/>
        <rFont val="Arial"/>
        <family val="2"/>
      </rPr>
      <t>COUPE PROGRESSIVE IRRÉGULIÈRE À COUVERT PERMANENT PAR BANDES
COUPE PROGRESSIVE RÉGULIÈRE UNIFORME
(préparatoire/ensemencement/secondaire)</t>
    </r>
    <r>
      <rPr>
        <b/>
        <sz val="9"/>
        <rFont val="Arial"/>
        <family val="2"/>
      </rPr>
      <t xml:space="preserve">
COUPE PROGRESSIVE IRRÉGULIÈRE À COUVERT PERMANENT UNIFORME
COUPE PROGRESSIVE IRRÉGULIÈRE À RÉGÉNÉRATION LENTE (préparatoire/ensemencement/secondaire/multiphase)</t>
    </r>
  </si>
  <si>
    <t>BMMB_20130729</t>
  </si>
  <si>
    <t>B/T avec récolte matrice résiduelle
Sélectif</t>
  </si>
  <si>
    <t>COUPE DE JARDINAGE PAR TROUÉES
COUPE DE JARDINAGE PAR BANDES</t>
  </si>
  <si>
    <t>Coupe de jardinage par trouées</t>
  </si>
  <si>
    <t>Coupe de jardinage par bandes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</si>
</sst>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%"/>
    <numFmt numFmtId="173" formatCode="#,##0.00\ &quot;$&quot;"/>
    <numFmt numFmtId="174" formatCode="#,##0\ &quot;$&quot;"/>
    <numFmt numFmtId="175" formatCode="#,##0.0"/>
    <numFmt numFmtId="176" formatCode="#,##0.0\ &quot;$&quot;"/>
    <numFmt numFmtId="177" formatCode="#,##0.000"/>
    <numFmt numFmtId="178" formatCode="0.000"/>
    <numFmt numFmtId="179" formatCode="0.0"/>
    <numFmt numFmtId="180" formatCode="#,##0_);\(#,##0\)"/>
    <numFmt numFmtId="181" formatCode="_ * #,##0_)\ _$_ ;_ * \(#,##0\)\ _$_ ;_ * &quot;-&quot;??_)\ _$_ ;_ @_ "/>
    <numFmt numFmtId="182" formatCode="_ * #,##0.0_)\ _$_ ;_ * \(#,##0.0\)\ _$_ ;_ * &quot;-&quot;??_)\ _$_ ;_ @_ "/>
    <numFmt numFmtId="183" formatCode="#,##0.0_);\(#,##0.0\)"/>
    <numFmt numFmtId="184" formatCode="#,##0.00_);\(#,##0.00\)"/>
    <numFmt numFmtId="185" formatCode="&quot;Vrai&quot;;&quot;Vrai&quot;;&quot;Faux&quot;"/>
    <numFmt numFmtId="186" formatCode="&quot;Actif&quot;;&quot;Actif&quot;;&quot;Inactif&quot;"/>
    <numFmt numFmtId="187" formatCode="0.0000"/>
    <numFmt numFmtId="188" formatCode="#,##0.0000_);\(#,##0.0000\)"/>
    <numFmt numFmtId="189" formatCode="#,##0.0000"/>
    <numFmt numFmtId="190" formatCode="#,##0.00000"/>
    <numFmt numFmtId="191" formatCode="0.00000"/>
    <numFmt numFmtId="192" formatCode="[Red]\(#,##0\ &quot;$&quot;\)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6"/>
      <color indexed="9"/>
      <name val="Arial"/>
      <family val="2"/>
    </font>
    <font>
      <b/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277">
    <xf numFmtId="0" fontId="0" fillId="0" borderId="0" xfId="0" applyAlignment="1">
      <alignment/>
    </xf>
    <xf numFmtId="1" fontId="0" fillId="24" borderId="10" xfId="52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horizontal="center" vertical="center"/>
      <protection/>
    </xf>
    <xf numFmtId="4" fontId="0" fillId="0" borderId="17" xfId="0" applyNumberForma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vertical="center"/>
      <protection/>
    </xf>
    <xf numFmtId="4" fontId="0" fillId="0" borderId="18" xfId="0" applyNumberFormat="1" applyBorder="1" applyAlignment="1" applyProtection="1">
      <alignment horizontal="center" vertical="center"/>
      <protection/>
    </xf>
    <xf numFmtId="4" fontId="0" fillId="0" borderId="19" xfId="0" applyNumberFormat="1" applyBorder="1" applyAlignment="1" applyProtection="1">
      <alignment horizontal="center" vertical="center"/>
      <protection/>
    </xf>
    <xf numFmtId="4" fontId="0" fillId="0" borderId="20" xfId="0" applyNumberFormat="1" applyBorder="1" applyAlignment="1" applyProtection="1">
      <alignment horizontal="center" vertical="center"/>
      <protection/>
    </xf>
    <xf numFmtId="4" fontId="0" fillId="0" borderId="21" xfId="0" applyNumberFormat="1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3" fontId="0" fillId="0" borderId="0" xfId="0" applyNumberForma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0" fillId="0" borderId="12" xfId="0" applyNumberForma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 applyProtection="1">
      <alignment horizontal="right" vertical="center"/>
      <protection/>
    </xf>
    <xf numFmtId="172" fontId="0" fillId="0" borderId="22" xfId="52" applyNumberFormat="1" applyBorder="1" applyAlignment="1" applyProtection="1">
      <alignment horizontal="right" vertical="center"/>
      <protection/>
    </xf>
    <xf numFmtId="4" fontId="1" fillId="0" borderId="10" xfId="0" applyNumberFormat="1" applyFont="1" applyBorder="1" applyAlignment="1" applyProtection="1">
      <alignment horizontal="right" vertical="center"/>
      <protection/>
    </xf>
    <xf numFmtId="4" fontId="0" fillId="0" borderId="23" xfId="0" applyNumberFormat="1" applyBorder="1" applyAlignment="1" applyProtection="1">
      <alignment horizontal="center" vertical="center"/>
      <protection/>
    </xf>
    <xf numFmtId="4" fontId="0" fillId="0" borderId="24" xfId="0" applyNumberFormat="1" applyBorder="1" applyAlignment="1" applyProtection="1">
      <alignment horizontal="center" vertical="center"/>
      <protection/>
    </xf>
    <xf numFmtId="4" fontId="0" fillId="0" borderId="25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4" fontId="0" fillId="0" borderId="27" xfId="0" applyNumberFormat="1" applyFill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" fontId="0" fillId="24" borderId="12" xfId="0" applyNumberFormat="1" applyFill="1" applyBorder="1" applyAlignment="1" applyProtection="1">
      <alignment horizontal="center" vertical="center"/>
      <protection locked="0"/>
    </xf>
    <xf numFmtId="4" fontId="0" fillId="24" borderId="13" xfId="0" applyNumberFormat="1" applyFill="1" applyBorder="1" applyAlignment="1" applyProtection="1">
      <alignment horizontal="center" vertical="center"/>
      <protection locked="0"/>
    </xf>
    <xf numFmtId="4" fontId="0" fillId="24" borderId="22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/>
    </xf>
    <xf numFmtId="172" fontId="0" fillId="0" borderId="29" xfId="52" applyNumberFormat="1" applyBorder="1" applyAlignment="1" applyProtection="1">
      <alignment horizontal="right" vertical="center"/>
      <protection/>
    </xf>
    <xf numFmtId="2" fontId="0" fillId="0" borderId="13" xfId="52" applyNumberFormat="1" applyBorder="1" applyAlignment="1" applyProtection="1">
      <alignment horizontal="right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center" vertical="center"/>
      <protection/>
    </xf>
    <xf numFmtId="2" fontId="0" fillId="0" borderId="21" xfId="0" applyNumberFormat="1" applyBorder="1" applyAlignment="1" applyProtection="1">
      <alignment horizontal="center" vertical="center"/>
      <protection/>
    </xf>
    <xf numFmtId="9" fontId="0" fillId="24" borderId="31" xfId="52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175" fontId="0" fillId="24" borderId="34" xfId="0" applyNumberFormat="1" applyFill="1" applyBorder="1" applyAlignment="1" applyProtection="1">
      <alignment horizontal="center"/>
      <protection locked="0"/>
    </xf>
    <xf numFmtId="43" fontId="0" fillId="0" borderId="35" xfId="47" applyNumberFormat="1" applyFont="1" applyFill="1" applyBorder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43" fontId="0" fillId="0" borderId="0" xfId="47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0" fillId="0" borderId="35" xfId="0" applyFill="1" applyBorder="1" applyAlignment="1" applyProtection="1">
      <alignment horizontal="center" vertical="center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0" fillId="0" borderId="10" xfId="52" applyNumberFormat="1" applyFont="1" applyFill="1" applyBorder="1" applyAlignment="1" applyProtection="1">
      <alignment horizontal="center" vertical="center"/>
      <protection/>
    </xf>
    <xf numFmtId="172" fontId="0" fillId="24" borderId="10" xfId="52" applyNumberFormat="1" applyFont="1" applyFill="1" applyBorder="1" applyAlignment="1" applyProtection="1">
      <alignment horizontal="center" vertical="center"/>
      <protection locked="0"/>
    </xf>
    <xf numFmtId="172" fontId="0" fillId="24" borderId="14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192" fontId="29" fillId="0" borderId="0" xfId="0" applyNumberFormat="1" applyFont="1" applyBorder="1" applyAlignment="1" applyProtection="1">
      <alignment/>
      <protection/>
    </xf>
    <xf numFmtId="172" fontId="0" fillId="0" borderId="0" xfId="52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2" fontId="0" fillId="0" borderId="10" xfId="52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0" fillId="0" borderId="15" xfId="52" applyNumberFormat="1" applyFill="1" applyBorder="1" applyAlignment="1" applyProtection="1">
      <alignment horizontal="center" vertical="center"/>
      <protection/>
    </xf>
    <xf numFmtId="1" fontId="0" fillId="0" borderId="10" xfId="52" applyNumberFormat="1" applyFill="1" applyBorder="1" applyAlignment="1" applyProtection="1">
      <alignment horizontal="center" vertical="center"/>
      <protection/>
    </xf>
    <xf numFmtId="175" fontId="0" fillId="0" borderId="0" xfId="0" applyNumberFormat="1" applyFill="1" applyBorder="1" applyAlignment="1" applyProtection="1">
      <alignment horizontal="center"/>
      <protection/>
    </xf>
    <xf numFmtId="3" fontId="0" fillId="0" borderId="31" xfId="0" applyNumberFormat="1" applyFill="1" applyBorder="1" applyAlignment="1" applyProtection="1">
      <alignment horizontal="center" vertical="center"/>
      <protection/>
    </xf>
    <xf numFmtId="1" fontId="0" fillId="0" borderId="0" xfId="52" applyNumberFormat="1" applyFill="1" applyBorder="1" applyAlignment="1" applyProtection="1">
      <alignment horizontal="center" vertical="center"/>
      <protection/>
    </xf>
    <xf numFmtId="3" fontId="0" fillId="0" borderId="19" xfId="0" applyNumberFormat="1" applyFill="1" applyBorder="1" applyAlignment="1" applyProtection="1">
      <alignment horizontal="center" vertical="center"/>
      <protection/>
    </xf>
    <xf numFmtId="3" fontId="0" fillId="0" borderId="21" xfId="0" applyNumberForma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2" fontId="0" fillId="0" borderId="10" xfId="52" applyNumberForma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" fontId="0" fillId="0" borderId="0" xfId="52" applyNumberForma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9" fontId="0" fillId="0" borderId="0" xfId="52" applyFill="1" applyBorder="1" applyAlignment="1" applyProtection="1">
      <alignment horizontal="center" vertical="center"/>
      <protection/>
    </xf>
    <xf numFmtId="9" fontId="0" fillId="0" borderId="0" xfId="52" applyBorder="1" applyAlignment="1" applyProtection="1">
      <alignment horizontal="center" vertical="center"/>
      <protection/>
    </xf>
    <xf numFmtId="9" fontId="0" fillId="0" borderId="19" xfId="52" applyBorder="1" applyAlignment="1" applyProtection="1">
      <alignment horizontal="center" vertical="center"/>
      <protection/>
    </xf>
    <xf numFmtId="2" fontId="0" fillId="0" borderId="0" xfId="52" applyNumberFormat="1" applyBorder="1" applyAlignment="1" applyProtection="1">
      <alignment horizontal="center" vertical="center"/>
      <protection/>
    </xf>
    <xf numFmtId="2" fontId="0" fillId="0" borderId="21" xfId="52" applyNumberFormat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 locked="0"/>
    </xf>
    <xf numFmtId="3" fontId="0" fillId="24" borderId="12" xfId="0" applyNumberFormat="1" applyFill="1" applyBorder="1" applyAlignment="1" applyProtection="1">
      <alignment horizontal="center" vertical="center"/>
      <protection locked="0"/>
    </xf>
    <xf numFmtId="3" fontId="0" fillId="24" borderId="13" xfId="0" applyNumberFormat="1" applyFill="1" applyBorder="1" applyAlignment="1" applyProtection="1">
      <alignment horizontal="center" vertical="center"/>
      <protection locked="0"/>
    </xf>
    <xf numFmtId="3" fontId="0" fillId="24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10" borderId="3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4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10" xfId="0" applyNumberFormat="1" applyBorder="1" applyAlignment="1" applyProtection="1">
      <alignment vertical="center"/>
      <protection/>
    </xf>
    <xf numFmtId="9" fontId="0" fillId="24" borderId="11" xfId="52" applyFill="1" applyBorder="1" applyAlignment="1" applyProtection="1">
      <alignment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/>
    </xf>
    <xf numFmtId="4" fontId="0" fillId="0" borderId="10" xfId="0" applyNumberFormat="1" applyFill="1" applyBorder="1" applyAlignment="1" applyProtection="1">
      <alignment horizontal="right" vertical="center"/>
      <protection/>
    </xf>
    <xf numFmtId="0" fontId="33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175" fontId="0" fillId="24" borderId="17" xfId="52" applyNumberFormat="1" applyFill="1" applyBorder="1" applyAlignment="1" applyProtection="1">
      <alignment horizontal="center" vertical="center"/>
      <protection locked="0"/>
    </xf>
    <xf numFmtId="175" fontId="0" fillId="24" borderId="19" xfId="52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28" fillId="0" borderId="26" xfId="0" applyFont="1" applyBorder="1" applyAlignment="1" applyProtection="1">
      <alignment horizontal="center" vertical="center"/>
      <protection/>
    </xf>
    <xf numFmtId="0" fontId="28" fillId="0" borderId="49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50" xfId="0" applyFont="1" applyFill="1" applyBorder="1" applyAlignment="1" applyProtection="1">
      <alignment horizontal="left" vertical="center"/>
      <protection/>
    </xf>
    <xf numFmtId="1" fontId="0" fillId="24" borderId="34" xfId="52" applyNumberForma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center"/>
      <protection/>
    </xf>
    <xf numFmtId="2" fontId="0" fillId="0" borderId="35" xfId="0" applyNumberFormat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horizontal="center" vertical="center"/>
      <protection/>
    </xf>
    <xf numFmtId="9" fontId="0" fillId="0" borderId="51" xfId="52" applyFont="1" applyBorder="1" applyAlignment="1">
      <alignment horizontal="center"/>
    </xf>
    <xf numFmtId="0" fontId="0" fillId="0" borderId="44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45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left" vertical="center" wrapText="1"/>
    </xf>
    <xf numFmtId="4" fontId="0" fillId="0" borderId="27" xfId="0" applyNumberFormat="1" applyFont="1" applyBorder="1" applyAlignment="1" applyProtection="1">
      <alignment vertical="center"/>
      <protection/>
    </xf>
    <xf numFmtId="4" fontId="0" fillId="0" borderId="22" xfId="0" applyNumberFormat="1" applyBorder="1" applyAlignment="1" applyProtection="1">
      <alignment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3" fontId="0" fillId="24" borderId="27" xfId="0" applyNumberForma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left" vertical="center"/>
      <protection/>
    </xf>
    <xf numFmtId="172" fontId="0" fillId="0" borderId="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6" xfId="0" applyBorder="1" applyAlignment="1">
      <alignment horizontal="left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33" fillId="25" borderId="0" xfId="0" applyFont="1" applyFill="1" applyAlignment="1">
      <alignment horizontal="left" vertical="center" wrapText="1"/>
    </xf>
    <xf numFmtId="0" fontId="0" fillId="24" borderId="45" xfId="0" applyFill="1" applyBorder="1" applyAlignment="1" applyProtection="1">
      <alignment horizontal="center" vertical="center"/>
      <protection locked="0"/>
    </xf>
    <xf numFmtId="0" fontId="7" fillId="20" borderId="0" xfId="0" applyFont="1" applyFill="1" applyAlignment="1" applyProtection="1">
      <alignment horizontal="center" vertical="center" wrapText="1"/>
      <protection/>
    </xf>
    <xf numFmtId="0" fontId="27" fillId="23" borderId="0" xfId="0" applyFont="1" applyFill="1" applyAlignment="1" applyProtection="1">
      <alignment horizontal="center" vertical="center"/>
      <protection/>
    </xf>
    <xf numFmtId="0" fontId="7" fillId="23" borderId="0" xfId="0" applyFont="1" applyFill="1" applyAlignment="1" applyProtection="1">
      <alignment horizontal="center" vertical="center" wrapText="1"/>
      <protection/>
    </xf>
    <xf numFmtId="172" fontId="0" fillId="0" borderId="26" xfId="52" applyNumberFormat="1" applyFont="1" applyBorder="1" applyAlignment="1" applyProtection="1">
      <alignment horizontal="center" vertical="center"/>
      <protection/>
    </xf>
    <xf numFmtId="172" fontId="0" fillId="0" borderId="49" xfId="52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24" borderId="28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27" fillId="20" borderId="0" xfId="0" applyFont="1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23" borderId="0" xfId="0" applyFont="1" applyFill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62" xfId="0" applyFill="1" applyBorder="1" applyAlignment="1" applyProtection="1">
      <alignment horizontal="left" vertical="center"/>
      <protection/>
    </xf>
    <xf numFmtId="0" fontId="0" fillId="0" borderId="63" xfId="0" applyFill="1" applyBorder="1" applyAlignment="1" applyProtection="1">
      <alignment horizontal="left" vertical="center"/>
      <protection/>
    </xf>
    <xf numFmtId="0" fontId="0" fillId="0" borderId="64" xfId="0" applyFill="1" applyBorder="1" applyAlignment="1" applyProtection="1">
      <alignment horizontal="left" vertical="center" wrapText="1"/>
      <protection/>
    </xf>
    <xf numFmtId="0" fontId="0" fillId="0" borderId="65" xfId="0" applyFill="1" applyBorder="1" applyAlignment="1" applyProtection="1">
      <alignment horizontal="left" vertical="center"/>
      <protection/>
    </xf>
    <xf numFmtId="0" fontId="0" fillId="0" borderId="66" xfId="0" applyFill="1" applyBorder="1" applyAlignment="1" applyProtection="1">
      <alignment horizontal="left" vertical="center"/>
      <protection/>
    </xf>
    <xf numFmtId="0" fontId="0" fillId="0" borderId="64" xfId="0" applyFont="1" applyFill="1" applyBorder="1" applyAlignment="1" applyProtection="1">
      <alignment horizontal="left" vertical="center" wrapText="1"/>
      <protection/>
    </xf>
    <xf numFmtId="0" fontId="0" fillId="0" borderId="65" xfId="0" applyFont="1" applyFill="1" applyBorder="1" applyAlignment="1" applyProtection="1">
      <alignment horizontal="left" vertical="center"/>
      <protection/>
    </xf>
    <xf numFmtId="0" fontId="0" fillId="0" borderId="6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67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horizontal="left" vertical="center"/>
      <protection/>
    </xf>
    <xf numFmtId="0" fontId="28" fillId="0" borderId="26" xfId="0" applyFont="1" applyBorder="1" applyAlignment="1" applyProtection="1">
      <alignment horizontal="center" vertical="center"/>
      <protection/>
    </xf>
    <xf numFmtId="0" fontId="28" fillId="0" borderId="49" xfId="0" applyFont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left" vertical="center" wrapText="1"/>
      <protection/>
    </xf>
    <xf numFmtId="0" fontId="0" fillId="0" borderId="67" xfId="0" applyFill="1" applyBorder="1" applyAlignment="1" applyProtection="1">
      <alignment horizontal="left" vertical="center"/>
      <protection/>
    </xf>
    <xf numFmtId="0" fontId="0" fillId="0" borderId="51" xfId="0" applyFill="1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30" fillId="0" borderId="40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26" borderId="0" xfId="0" applyFill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457200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9" t="33270"/>
        <a:stretch>
          <a:fillRect/>
        </a:stretch>
      </xdr:blipFill>
      <xdr:spPr>
        <a:xfrm>
          <a:off x="9525" y="276225"/>
          <a:ext cx="2133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457200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9" t="33270"/>
        <a:stretch>
          <a:fillRect/>
        </a:stretch>
      </xdr:blipFill>
      <xdr:spPr>
        <a:xfrm>
          <a:off x="9525" y="27622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457200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9" t="33270"/>
        <a:stretch>
          <a:fillRect/>
        </a:stretch>
      </xdr:blipFill>
      <xdr:spPr>
        <a:xfrm>
          <a:off x="9525" y="276225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457200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9" t="33270"/>
        <a:stretch>
          <a:fillRect/>
        </a:stretch>
      </xdr:blipFill>
      <xdr:spPr>
        <a:xfrm>
          <a:off x="9525" y="276225"/>
          <a:ext cx="2181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457200</xdr:colOff>
      <xdr:row>1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799" t="33270"/>
        <a:stretch>
          <a:fillRect/>
        </a:stretch>
      </xdr:blipFill>
      <xdr:spPr>
        <a:xfrm>
          <a:off x="9525" y="276225"/>
          <a:ext cx="2181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457200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9" t="33270"/>
        <a:stretch>
          <a:fillRect/>
        </a:stretch>
      </xdr:blipFill>
      <xdr:spPr>
        <a:xfrm>
          <a:off x="9525" y="276225"/>
          <a:ext cx="2171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</xdr:row>
      <xdr:rowOff>47625</xdr:rowOff>
    </xdr:from>
    <xdr:to>
      <xdr:col>15</xdr:col>
      <xdr:colOff>9525</xdr:colOff>
      <xdr:row>18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7429500" y="1457325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28575</xdr:rowOff>
    </xdr:from>
    <xdr:to>
      <xdr:col>19</xdr:col>
      <xdr:colOff>9525</xdr:colOff>
      <xdr:row>18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486900" y="1438275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</xdr:row>
      <xdr:rowOff>19050</xdr:rowOff>
    </xdr:from>
    <xdr:to>
      <xdr:col>2</xdr:col>
      <xdr:colOff>381000</xdr:colOff>
      <xdr:row>19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409700" y="1428750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18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3486150" y="1457325"/>
          <a:ext cx="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89</xdr:row>
      <xdr:rowOff>66675</xdr:rowOff>
    </xdr:from>
    <xdr:to>
      <xdr:col>13</xdr:col>
      <xdr:colOff>295275</xdr:colOff>
      <xdr:row>91</xdr:row>
      <xdr:rowOff>104775</xdr:rowOff>
    </xdr:to>
    <xdr:sp>
      <xdr:nvSpPr>
        <xdr:cNvPr id="5" name="AutoShape 5"/>
        <xdr:cNvSpPr>
          <a:spLocks/>
        </xdr:cNvSpPr>
      </xdr:nvSpPr>
      <xdr:spPr>
        <a:xfrm rot="16200000">
          <a:off x="6629400" y="15868650"/>
          <a:ext cx="57150" cy="361950"/>
        </a:xfrm>
        <a:prstGeom prst="curvedConnector3">
          <a:avLst>
            <a:gd name="adj1" fmla="val -2379"/>
            <a:gd name="adj2" fmla="val -19216666"/>
            <a:gd name="adj3" fmla="val -45952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93</xdr:row>
      <xdr:rowOff>0</xdr:rowOff>
    </xdr:from>
    <xdr:to>
      <xdr:col>13</xdr:col>
      <xdr:colOff>247650</xdr:colOff>
      <xdr:row>93</xdr:row>
      <xdr:rowOff>0</xdr:rowOff>
    </xdr:to>
    <xdr:sp>
      <xdr:nvSpPr>
        <xdr:cNvPr id="6" name="Line 6"/>
        <xdr:cNvSpPr>
          <a:spLocks/>
        </xdr:cNvSpPr>
      </xdr:nvSpPr>
      <xdr:spPr>
        <a:xfrm>
          <a:off x="6638925" y="1644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40</xdr:row>
      <xdr:rowOff>47625</xdr:rowOff>
    </xdr:from>
    <xdr:to>
      <xdr:col>13</xdr:col>
      <xdr:colOff>9525</xdr:colOff>
      <xdr:row>56</xdr:row>
      <xdr:rowOff>104775</xdr:rowOff>
    </xdr:to>
    <xdr:sp>
      <xdr:nvSpPr>
        <xdr:cNvPr id="7" name="Line 7"/>
        <xdr:cNvSpPr>
          <a:spLocks/>
        </xdr:cNvSpPr>
      </xdr:nvSpPr>
      <xdr:spPr>
        <a:xfrm flipV="1">
          <a:off x="6400800" y="784860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40</xdr:row>
      <xdr:rowOff>28575</xdr:rowOff>
    </xdr:from>
    <xdr:to>
      <xdr:col>17</xdr:col>
      <xdr:colOff>9525</xdr:colOff>
      <xdr:row>56</xdr:row>
      <xdr:rowOff>123825</xdr:rowOff>
    </xdr:to>
    <xdr:sp>
      <xdr:nvSpPr>
        <xdr:cNvPr id="8" name="Line 8"/>
        <xdr:cNvSpPr>
          <a:spLocks/>
        </xdr:cNvSpPr>
      </xdr:nvSpPr>
      <xdr:spPr>
        <a:xfrm>
          <a:off x="8458200" y="7829550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21</xdr:row>
      <xdr:rowOff>0</xdr:rowOff>
    </xdr:from>
    <xdr:to>
      <xdr:col>13</xdr:col>
      <xdr:colOff>361950</xdr:colOff>
      <xdr:row>37</xdr:row>
      <xdr:rowOff>66675</xdr:rowOff>
    </xdr:to>
    <xdr:sp>
      <xdr:nvSpPr>
        <xdr:cNvPr id="9" name="AutoShape 9"/>
        <xdr:cNvSpPr>
          <a:spLocks/>
        </xdr:cNvSpPr>
      </xdr:nvSpPr>
      <xdr:spPr>
        <a:xfrm flipV="1">
          <a:off x="6753225" y="4705350"/>
          <a:ext cx="0" cy="2657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21</xdr:row>
      <xdr:rowOff>9525</xdr:rowOff>
    </xdr:from>
    <xdr:to>
      <xdr:col>17</xdr:col>
      <xdr:colOff>361950</xdr:colOff>
      <xdr:row>37</xdr:row>
      <xdr:rowOff>133350</xdr:rowOff>
    </xdr:to>
    <xdr:sp>
      <xdr:nvSpPr>
        <xdr:cNvPr id="10" name="AutoShape 10"/>
        <xdr:cNvSpPr>
          <a:spLocks/>
        </xdr:cNvSpPr>
      </xdr:nvSpPr>
      <xdr:spPr>
        <a:xfrm flipH="1">
          <a:off x="8791575" y="4714875"/>
          <a:ext cx="19050" cy="2714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371475</xdr:colOff>
      <xdr:row>21</xdr:row>
      <xdr:rowOff>28575</xdr:rowOff>
    </xdr:from>
    <xdr:to>
      <xdr:col>21</xdr:col>
      <xdr:colOff>371475</xdr:colOff>
      <xdr:row>37</xdr:row>
      <xdr:rowOff>142875</xdr:rowOff>
    </xdr:to>
    <xdr:sp>
      <xdr:nvSpPr>
        <xdr:cNvPr id="11" name="AutoShape 11"/>
        <xdr:cNvSpPr>
          <a:spLocks/>
        </xdr:cNvSpPr>
      </xdr:nvSpPr>
      <xdr:spPr>
        <a:xfrm flipV="1">
          <a:off x="10877550" y="4733925"/>
          <a:ext cx="0" cy="2705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40</xdr:row>
      <xdr:rowOff>47625</xdr:rowOff>
    </xdr:from>
    <xdr:to>
      <xdr:col>21</xdr:col>
      <xdr:colOff>9525</xdr:colOff>
      <xdr:row>56</xdr:row>
      <xdr:rowOff>104775</xdr:rowOff>
    </xdr:to>
    <xdr:sp>
      <xdr:nvSpPr>
        <xdr:cNvPr id="12" name="Line 12"/>
        <xdr:cNvSpPr>
          <a:spLocks/>
        </xdr:cNvSpPr>
      </xdr:nvSpPr>
      <xdr:spPr>
        <a:xfrm flipV="1">
          <a:off x="10515600" y="784860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0</xdr:rowOff>
    </xdr:from>
    <xdr:to>
      <xdr:col>1</xdr:col>
      <xdr:colOff>361950</xdr:colOff>
      <xdr:row>37</xdr:row>
      <xdr:rowOff>66675</xdr:rowOff>
    </xdr:to>
    <xdr:sp>
      <xdr:nvSpPr>
        <xdr:cNvPr id="13" name="AutoShape 13"/>
        <xdr:cNvSpPr>
          <a:spLocks/>
        </xdr:cNvSpPr>
      </xdr:nvSpPr>
      <xdr:spPr>
        <a:xfrm flipV="1">
          <a:off x="876300" y="4705350"/>
          <a:ext cx="0" cy="2657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21</xdr:row>
      <xdr:rowOff>9525</xdr:rowOff>
    </xdr:from>
    <xdr:to>
      <xdr:col>5</xdr:col>
      <xdr:colOff>361950</xdr:colOff>
      <xdr:row>37</xdr:row>
      <xdr:rowOff>133350</xdr:rowOff>
    </xdr:to>
    <xdr:sp>
      <xdr:nvSpPr>
        <xdr:cNvPr id="14" name="AutoShape 14"/>
        <xdr:cNvSpPr>
          <a:spLocks/>
        </xdr:cNvSpPr>
      </xdr:nvSpPr>
      <xdr:spPr>
        <a:xfrm flipH="1">
          <a:off x="2914650" y="4714875"/>
          <a:ext cx="19050" cy="2714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21</xdr:row>
      <xdr:rowOff>28575</xdr:rowOff>
    </xdr:from>
    <xdr:to>
      <xdr:col>9</xdr:col>
      <xdr:colOff>371475</xdr:colOff>
      <xdr:row>37</xdr:row>
      <xdr:rowOff>142875</xdr:rowOff>
    </xdr:to>
    <xdr:sp>
      <xdr:nvSpPr>
        <xdr:cNvPr id="15" name="AutoShape 15"/>
        <xdr:cNvSpPr>
          <a:spLocks/>
        </xdr:cNvSpPr>
      </xdr:nvSpPr>
      <xdr:spPr>
        <a:xfrm flipV="1">
          <a:off x="5000625" y="4733925"/>
          <a:ext cx="0" cy="2705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59</xdr:row>
      <xdr:rowOff>38100</xdr:rowOff>
    </xdr:from>
    <xdr:to>
      <xdr:col>15</xdr:col>
      <xdr:colOff>371475</xdr:colOff>
      <xdr:row>75</xdr:row>
      <xdr:rowOff>152400</xdr:rowOff>
    </xdr:to>
    <xdr:sp>
      <xdr:nvSpPr>
        <xdr:cNvPr id="16" name="Line 17"/>
        <xdr:cNvSpPr>
          <a:spLocks/>
        </xdr:cNvSpPr>
      </xdr:nvSpPr>
      <xdr:spPr>
        <a:xfrm flipV="1">
          <a:off x="7781925" y="10925175"/>
          <a:ext cx="9525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381000</xdr:colOff>
      <xdr:row>59</xdr:row>
      <xdr:rowOff>19050</xdr:rowOff>
    </xdr:from>
    <xdr:to>
      <xdr:col>19</xdr:col>
      <xdr:colOff>390525</xdr:colOff>
      <xdr:row>75</xdr:row>
      <xdr:rowOff>152400</xdr:rowOff>
    </xdr:to>
    <xdr:sp>
      <xdr:nvSpPr>
        <xdr:cNvPr id="17" name="Line 18"/>
        <xdr:cNvSpPr>
          <a:spLocks/>
        </xdr:cNvSpPr>
      </xdr:nvSpPr>
      <xdr:spPr>
        <a:xfrm flipH="1">
          <a:off x="9858375" y="10906125"/>
          <a:ext cx="9525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38100</xdr:rowOff>
    </xdr:from>
    <xdr:to>
      <xdr:col>3</xdr:col>
      <xdr:colOff>0</xdr:colOff>
      <xdr:row>11</xdr:row>
      <xdr:rowOff>38100</xdr:rowOff>
    </xdr:to>
    <xdr:sp>
      <xdr:nvSpPr>
        <xdr:cNvPr id="18" name="Line 19"/>
        <xdr:cNvSpPr>
          <a:spLocks/>
        </xdr:cNvSpPr>
      </xdr:nvSpPr>
      <xdr:spPr>
        <a:xfrm>
          <a:off x="1066800" y="2905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3</xdr:col>
      <xdr:colOff>514350</xdr:colOff>
      <xdr:row>14</xdr:row>
      <xdr:rowOff>9525</xdr:rowOff>
    </xdr:to>
    <xdr:sp>
      <xdr:nvSpPr>
        <xdr:cNvPr id="19" name="Oval 20"/>
        <xdr:cNvSpPr>
          <a:spLocks/>
        </xdr:cNvSpPr>
      </xdr:nvSpPr>
      <xdr:spPr>
        <a:xfrm>
          <a:off x="581025" y="3086100"/>
          <a:ext cx="147637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Sentier débardage 5 m</a:t>
          </a:r>
        </a:p>
      </xdr:txBody>
    </xdr:sp>
    <xdr:clientData/>
  </xdr:twoCellAnchor>
  <xdr:twoCellAnchor>
    <xdr:from>
      <xdr:col>3</xdr:col>
      <xdr:colOff>57150</xdr:colOff>
      <xdr:row>16</xdr:row>
      <xdr:rowOff>142875</xdr:rowOff>
    </xdr:from>
    <xdr:to>
      <xdr:col>5</xdr:col>
      <xdr:colOff>428625</xdr:colOff>
      <xdr:row>18</xdr:row>
      <xdr:rowOff>104775</xdr:rowOff>
    </xdr:to>
    <xdr:sp>
      <xdr:nvSpPr>
        <xdr:cNvPr id="20" name="Oval 21"/>
        <xdr:cNvSpPr>
          <a:spLocks/>
        </xdr:cNvSpPr>
      </xdr:nvSpPr>
      <xdr:spPr>
        <a:xfrm>
          <a:off x="1600200" y="3819525"/>
          <a:ext cx="14001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Bande non traitée 5 m</a:t>
          </a:r>
        </a:p>
      </xdr:txBody>
    </xdr:sp>
    <xdr:clientData/>
  </xdr:twoCellAnchor>
  <xdr:twoCellAnchor>
    <xdr:from>
      <xdr:col>1</xdr:col>
      <xdr:colOff>514350</xdr:colOff>
      <xdr:row>5</xdr:row>
      <xdr:rowOff>38100</xdr:rowOff>
    </xdr:from>
    <xdr:to>
      <xdr:col>4</xdr:col>
      <xdr:colOff>447675</xdr:colOff>
      <xdr:row>7</xdr:row>
      <xdr:rowOff>0</xdr:rowOff>
    </xdr:to>
    <xdr:sp>
      <xdr:nvSpPr>
        <xdr:cNvPr id="21" name="Oval 22"/>
        <xdr:cNvSpPr>
          <a:spLocks/>
        </xdr:cNvSpPr>
      </xdr:nvSpPr>
      <xdr:spPr>
        <a:xfrm>
          <a:off x="1028700" y="1933575"/>
          <a:ext cx="1476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Bande avec récolte 5 m</a:t>
          </a:r>
        </a:p>
      </xdr:txBody>
    </xdr:sp>
    <xdr:clientData/>
  </xdr:twoCellAnchor>
  <xdr:twoCellAnchor>
    <xdr:from>
      <xdr:col>13</xdr:col>
      <xdr:colOff>428625</xdr:colOff>
      <xdr:row>11</xdr:row>
      <xdr:rowOff>38100</xdr:rowOff>
    </xdr:from>
    <xdr:to>
      <xdr:col>16</xdr:col>
      <xdr:colOff>276225</xdr:colOff>
      <xdr:row>12</xdr:row>
      <xdr:rowOff>152400</xdr:rowOff>
    </xdr:to>
    <xdr:sp>
      <xdr:nvSpPr>
        <xdr:cNvPr id="22" name="Oval 23"/>
        <xdr:cNvSpPr>
          <a:spLocks/>
        </xdr:cNvSpPr>
      </xdr:nvSpPr>
      <xdr:spPr>
        <a:xfrm>
          <a:off x="6819900" y="2905125"/>
          <a:ext cx="139065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Sentier débardage 10 m</a:t>
          </a:r>
        </a:p>
      </xdr:txBody>
    </xdr:sp>
    <xdr:clientData/>
  </xdr:twoCellAnchor>
  <xdr:twoCellAnchor>
    <xdr:from>
      <xdr:col>15</xdr:col>
      <xdr:colOff>333375</xdr:colOff>
      <xdr:row>15</xdr:row>
      <xdr:rowOff>123825</xdr:rowOff>
    </xdr:from>
    <xdr:to>
      <xdr:col>18</xdr:col>
      <xdr:colOff>180975</xdr:colOff>
      <xdr:row>17</xdr:row>
      <xdr:rowOff>66675</xdr:rowOff>
    </xdr:to>
    <xdr:sp>
      <xdr:nvSpPr>
        <xdr:cNvPr id="23" name="Oval 24"/>
        <xdr:cNvSpPr>
          <a:spLocks/>
        </xdr:cNvSpPr>
      </xdr:nvSpPr>
      <xdr:spPr>
        <a:xfrm>
          <a:off x="7753350" y="3638550"/>
          <a:ext cx="139065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Bande non traitée 10 m</a:t>
          </a:r>
        </a:p>
      </xdr:txBody>
    </xdr:sp>
    <xdr:clientData/>
  </xdr:twoCellAnchor>
  <xdr:twoCellAnchor>
    <xdr:from>
      <xdr:col>14</xdr:col>
      <xdr:colOff>47625</xdr:colOff>
      <xdr:row>9</xdr:row>
      <xdr:rowOff>85725</xdr:rowOff>
    </xdr:from>
    <xdr:to>
      <xdr:col>15</xdr:col>
      <xdr:colOff>514350</xdr:colOff>
      <xdr:row>9</xdr:row>
      <xdr:rowOff>85725</xdr:rowOff>
    </xdr:to>
    <xdr:sp>
      <xdr:nvSpPr>
        <xdr:cNvPr id="24" name="Line 25"/>
        <xdr:cNvSpPr>
          <a:spLocks/>
        </xdr:cNvSpPr>
      </xdr:nvSpPr>
      <xdr:spPr>
        <a:xfrm>
          <a:off x="6953250" y="26289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47625</xdr:rowOff>
    </xdr:from>
    <xdr:to>
      <xdr:col>2</xdr:col>
      <xdr:colOff>95250</xdr:colOff>
      <xdr:row>18</xdr:row>
      <xdr:rowOff>161925</xdr:rowOff>
    </xdr:to>
    <xdr:sp>
      <xdr:nvSpPr>
        <xdr:cNvPr id="1" name="AutoShape 1"/>
        <xdr:cNvSpPr>
          <a:spLocks/>
        </xdr:cNvSpPr>
      </xdr:nvSpPr>
      <xdr:spPr>
        <a:xfrm flipH="1" flipV="1">
          <a:off x="1114425" y="1295400"/>
          <a:ext cx="19050" cy="2705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</xdr:row>
      <xdr:rowOff>19050</xdr:rowOff>
    </xdr:from>
    <xdr:to>
      <xdr:col>7</xdr:col>
      <xdr:colOff>85725</xdr:colOff>
      <xdr:row>18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3552825" y="1266825"/>
          <a:ext cx="9525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8</xdr:row>
      <xdr:rowOff>9525</xdr:rowOff>
    </xdr:from>
    <xdr:to>
      <xdr:col>3</xdr:col>
      <xdr:colOff>9525</xdr:colOff>
      <xdr:row>10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476250" y="2228850"/>
          <a:ext cx="704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3</xdr:row>
      <xdr:rowOff>0</xdr:rowOff>
    </xdr:from>
    <xdr:to>
      <xdr:col>1</xdr:col>
      <xdr:colOff>457200</xdr:colOff>
      <xdr:row>4</xdr:row>
      <xdr:rowOff>47625</xdr:rowOff>
    </xdr:to>
    <xdr:sp>
      <xdr:nvSpPr>
        <xdr:cNvPr id="4" name="Line 4"/>
        <xdr:cNvSpPr>
          <a:spLocks/>
        </xdr:cNvSpPr>
      </xdr:nvSpPr>
      <xdr:spPr>
        <a:xfrm flipH="1">
          <a:off x="419100" y="1409700"/>
          <a:ext cx="542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104775</xdr:rowOff>
    </xdr:from>
    <xdr:to>
      <xdr:col>4</xdr:col>
      <xdr:colOff>152400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90625" y="1352550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8</xdr:row>
      <xdr:rowOff>0</xdr:rowOff>
    </xdr:from>
    <xdr:to>
      <xdr:col>8</xdr:col>
      <xdr:colOff>19050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886075" y="2219325"/>
          <a:ext cx="723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0</xdr:rowOff>
    </xdr:from>
    <xdr:to>
      <xdr:col>7</xdr:col>
      <xdr:colOff>0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2867025" y="3190875"/>
          <a:ext cx="609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</xdr:row>
      <xdr:rowOff>66675</xdr:rowOff>
    </xdr:from>
    <xdr:to>
      <xdr:col>9</xdr:col>
      <xdr:colOff>57150</xdr:colOff>
      <xdr:row>4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3609975" y="1314450"/>
          <a:ext cx="628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67</xdr:row>
      <xdr:rowOff>66675</xdr:rowOff>
    </xdr:from>
    <xdr:to>
      <xdr:col>1</xdr:col>
      <xdr:colOff>295275</xdr:colOff>
      <xdr:row>69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42950" y="12954000"/>
          <a:ext cx="57150" cy="361950"/>
        </a:xfrm>
        <a:prstGeom prst="curvedConnector3">
          <a:avLst>
            <a:gd name="adj1" fmla="val -2379"/>
            <a:gd name="adj2" fmla="val -19216666"/>
            <a:gd name="adj3" fmla="val -45952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71</xdr:row>
      <xdr:rowOff>76200</xdr:rowOff>
    </xdr:from>
    <xdr:to>
      <xdr:col>1</xdr:col>
      <xdr:colOff>247650</xdr:colOff>
      <xdr:row>71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752475" y="1361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70</xdr:row>
      <xdr:rowOff>85725</xdr:rowOff>
    </xdr:from>
    <xdr:to>
      <xdr:col>1</xdr:col>
      <xdr:colOff>238125</xdr:colOff>
      <xdr:row>72</xdr:row>
      <xdr:rowOff>95250</xdr:rowOff>
    </xdr:to>
    <xdr:sp>
      <xdr:nvSpPr>
        <xdr:cNvPr id="11" name="Line 11"/>
        <xdr:cNvSpPr>
          <a:spLocks/>
        </xdr:cNvSpPr>
      </xdr:nvSpPr>
      <xdr:spPr>
        <a:xfrm flipV="1">
          <a:off x="723900" y="13458825"/>
          <a:ext cx="19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27</xdr:row>
      <xdr:rowOff>76200</xdr:rowOff>
    </xdr:from>
    <xdr:to>
      <xdr:col>12</xdr:col>
      <xdr:colOff>247650</xdr:colOff>
      <xdr:row>27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563880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10</xdr:row>
      <xdr:rowOff>104775</xdr:rowOff>
    </xdr:from>
    <xdr:to>
      <xdr:col>9</xdr:col>
      <xdr:colOff>123825</xdr:colOff>
      <xdr:row>12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3629025" y="2647950"/>
          <a:ext cx="676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76200</xdr:rowOff>
    </xdr:from>
    <xdr:to>
      <xdr:col>9</xdr:col>
      <xdr:colOff>142875</xdr:colOff>
      <xdr:row>6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3609975" y="1647825"/>
          <a:ext cx="7143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133350</xdr:rowOff>
    </xdr:from>
    <xdr:to>
      <xdr:col>9</xdr:col>
      <xdr:colOff>190500</xdr:colOff>
      <xdr:row>18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3609975" y="3648075"/>
          <a:ext cx="7620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66675</xdr:rowOff>
    </xdr:from>
    <xdr:to>
      <xdr:col>4</xdr:col>
      <xdr:colOff>219075</xdr:colOff>
      <xdr:row>14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1190625" y="2933700"/>
          <a:ext cx="781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38100</xdr:rowOff>
    </xdr:from>
    <xdr:to>
      <xdr:col>4</xdr:col>
      <xdr:colOff>209550</xdr:colOff>
      <xdr:row>8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1181100" y="1933575"/>
          <a:ext cx="781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4</xdr:row>
      <xdr:rowOff>19050</xdr:rowOff>
    </xdr:from>
    <xdr:to>
      <xdr:col>13</xdr:col>
      <xdr:colOff>276225</xdr:colOff>
      <xdr:row>18</xdr:row>
      <xdr:rowOff>142875</xdr:rowOff>
    </xdr:to>
    <xdr:sp>
      <xdr:nvSpPr>
        <xdr:cNvPr id="18" name="AutoShape 18"/>
        <xdr:cNvSpPr>
          <a:spLocks/>
        </xdr:cNvSpPr>
      </xdr:nvSpPr>
      <xdr:spPr>
        <a:xfrm rot="5400000" flipH="1">
          <a:off x="5162550" y="1590675"/>
          <a:ext cx="990600" cy="2390775"/>
        </a:xfrm>
        <a:prstGeom prst="curvedConnector3">
          <a:avLst>
            <a:gd name="adj1" fmla="val -199"/>
            <a:gd name="adj2" fmla="val 372106"/>
            <a:gd name="adj3" fmla="val -40139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2</xdr:row>
      <xdr:rowOff>66675</xdr:rowOff>
    </xdr:from>
    <xdr:to>
      <xdr:col>16</xdr:col>
      <xdr:colOff>219075</xdr:colOff>
      <xdr:row>16</xdr:row>
      <xdr:rowOff>142875</xdr:rowOff>
    </xdr:to>
    <xdr:sp>
      <xdr:nvSpPr>
        <xdr:cNvPr id="19" name="AutoShape 19"/>
        <xdr:cNvSpPr>
          <a:spLocks/>
        </xdr:cNvSpPr>
      </xdr:nvSpPr>
      <xdr:spPr>
        <a:xfrm rot="16200000" flipH="1">
          <a:off x="6677025" y="1314450"/>
          <a:ext cx="971550" cy="2343150"/>
        </a:xfrm>
        <a:prstGeom prst="curvedConnector3">
          <a:avLst>
            <a:gd name="adj1" fmla="val 0"/>
            <a:gd name="adj2" fmla="val 78722"/>
            <a:gd name="adj3" fmla="val -4296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2</xdr:row>
      <xdr:rowOff>76200</xdr:rowOff>
    </xdr:from>
    <xdr:to>
      <xdr:col>18</xdr:col>
      <xdr:colOff>238125</xdr:colOff>
      <xdr:row>18</xdr:row>
      <xdr:rowOff>85725</xdr:rowOff>
    </xdr:to>
    <xdr:sp>
      <xdr:nvSpPr>
        <xdr:cNvPr id="20" name="AutoShape 20"/>
        <xdr:cNvSpPr>
          <a:spLocks/>
        </xdr:cNvSpPr>
      </xdr:nvSpPr>
      <xdr:spPr>
        <a:xfrm rot="5400000" flipH="1">
          <a:off x="8362950" y="1323975"/>
          <a:ext cx="361950" cy="2600325"/>
        </a:xfrm>
        <a:prstGeom prst="curvedConnector3">
          <a:avLst>
            <a:gd name="adj1" fmla="val -185"/>
            <a:gd name="adj2" fmla="val 1266666"/>
            <a:gd name="adj3" fmla="val -4606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4</xdr:row>
      <xdr:rowOff>95250</xdr:rowOff>
    </xdr:from>
    <xdr:to>
      <xdr:col>8</xdr:col>
      <xdr:colOff>9525</xdr:colOff>
      <xdr:row>5</xdr:row>
      <xdr:rowOff>152400</xdr:rowOff>
    </xdr:to>
    <xdr:sp>
      <xdr:nvSpPr>
        <xdr:cNvPr id="21" name="Line 21"/>
        <xdr:cNvSpPr>
          <a:spLocks/>
        </xdr:cNvSpPr>
      </xdr:nvSpPr>
      <xdr:spPr>
        <a:xfrm flipH="1" flipV="1">
          <a:off x="2781300" y="1666875"/>
          <a:ext cx="819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23</xdr:row>
      <xdr:rowOff>47625</xdr:rowOff>
    </xdr:from>
    <xdr:to>
      <xdr:col>3</xdr:col>
      <xdr:colOff>304800</xdr:colOff>
      <xdr:row>36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1476375" y="50958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23</xdr:row>
      <xdr:rowOff>19050</xdr:rowOff>
    </xdr:from>
    <xdr:to>
      <xdr:col>8</xdr:col>
      <xdr:colOff>304800</xdr:colOff>
      <xdr:row>36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3895725" y="506730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38</xdr:row>
      <xdr:rowOff>0</xdr:rowOff>
    </xdr:from>
    <xdr:to>
      <xdr:col>3</xdr:col>
      <xdr:colOff>304800</xdr:colOff>
      <xdr:row>38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4763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38</xdr:row>
      <xdr:rowOff>0</xdr:rowOff>
    </xdr:from>
    <xdr:to>
      <xdr:col>8</xdr:col>
      <xdr:colOff>304800</xdr:colOff>
      <xdr:row>38</xdr:row>
      <xdr:rowOff>0</xdr:rowOff>
    </xdr:to>
    <xdr:sp>
      <xdr:nvSpPr>
        <xdr:cNvPr id="25" name="Line 25"/>
        <xdr:cNvSpPr>
          <a:spLocks/>
        </xdr:cNvSpPr>
      </xdr:nvSpPr>
      <xdr:spPr>
        <a:xfrm>
          <a:off x="389572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47625</xdr:rowOff>
    </xdr:from>
    <xdr:to>
      <xdr:col>1</xdr:col>
      <xdr:colOff>304800</xdr:colOff>
      <xdr:row>53</xdr:row>
      <xdr:rowOff>114300</xdr:rowOff>
    </xdr:to>
    <xdr:sp>
      <xdr:nvSpPr>
        <xdr:cNvPr id="26" name="Line 26"/>
        <xdr:cNvSpPr>
          <a:spLocks/>
        </xdr:cNvSpPr>
      </xdr:nvSpPr>
      <xdr:spPr>
        <a:xfrm flipV="1">
          <a:off x="809625" y="7972425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39</xdr:row>
      <xdr:rowOff>19050</xdr:rowOff>
    </xdr:from>
    <xdr:to>
      <xdr:col>5</xdr:col>
      <xdr:colOff>304800</xdr:colOff>
      <xdr:row>53</xdr:row>
      <xdr:rowOff>104775</xdr:rowOff>
    </xdr:to>
    <xdr:sp>
      <xdr:nvSpPr>
        <xdr:cNvPr id="27" name="Line 27"/>
        <xdr:cNvSpPr>
          <a:spLocks/>
        </xdr:cNvSpPr>
      </xdr:nvSpPr>
      <xdr:spPr>
        <a:xfrm>
          <a:off x="2657475" y="794385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39</xdr:row>
      <xdr:rowOff>47625</xdr:rowOff>
    </xdr:from>
    <xdr:to>
      <xdr:col>9</xdr:col>
      <xdr:colOff>304800</xdr:colOff>
      <xdr:row>53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4486275" y="7972425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19050</xdr:rowOff>
    </xdr:from>
    <xdr:to>
      <xdr:col>3</xdr:col>
      <xdr:colOff>571500</xdr:colOff>
      <xdr:row>29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181100" y="6038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57150</xdr:rowOff>
    </xdr:from>
    <xdr:to>
      <xdr:col>4</xdr:col>
      <xdr:colOff>552450</xdr:colOff>
      <xdr:row>32</xdr:row>
      <xdr:rowOff>9525</xdr:rowOff>
    </xdr:to>
    <xdr:sp>
      <xdr:nvSpPr>
        <xdr:cNvPr id="30" name="Oval 30"/>
        <xdr:cNvSpPr>
          <a:spLocks/>
        </xdr:cNvSpPr>
      </xdr:nvSpPr>
      <xdr:spPr>
        <a:xfrm>
          <a:off x="9525" y="6238875"/>
          <a:ext cx="22955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Équivalent d'une rangée d'arbre</a:t>
          </a:r>
        </a:p>
      </xdr:txBody>
    </xdr:sp>
    <xdr:clientData/>
  </xdr:twoCellAnchor>
  <xdr:twoCellAnchor>
    <xdr:from>
      <xdr:col>5</xdr:col>
      <xdr:colOff>28575</xdr:colOff>
      <xdr:row>46</xdr:row>
      <xdr:rowOff>85725</xdr:rowOff>
    </xdr:from>
    <xdr:to>
      <xdr:col>5</xdr:col>
      <xdr:colOff>561975</xdr:colOff>
      <xdr:row>46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2381250" y="9344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47</xdr:row>
      <xdr:rowOff>28575</xdr:rowOff>
    </xdr:from>
    <xdr:to>
      <xdr:col>8</xdr:col>
      <xdr:colOff>266700</xdr:colOff>
      <xdr:row>48</xdr:row>
      <xdr:rowOff>133350</xdr:rowOff>
    </xdr:to>
    <xdr:sp>
      <xdr:nvSpPr>
        <xdr:cNvPr id="32" name="Oval 32"/>
        <xdr:cNvSpPr>
          <a:spLocks/>
        </xdr:cNvSpPr>
      </xdr:nvSpPr>
      <xdr:spPr>
        <a:xfrm>
          <a:off x="1543050" y="9477375"/>
          <a:ext cx="23145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Équivalent d'une rangée d'arbre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88">
      <selection activeCell="A86" sqref="A1:IV16384"/>
    </sheetView>
  </sheetViews>
  <sheetFormatPr defaultColWidth="11.421875" defaultRowHeight="12.75"/>
  <cols>
    <col min="1" max="1" width="11.421875" style="153" customWidth="1"/>
    <col min="2" max="2" width="17.28125" style="153" customWidth="1"/>
    <col min="3" max="3" width="17.140625" style="116" customWidth="1"/>
    <col min="4" max="4" width="22.7109375" style="116" customWidth="1"/>
    <col min="5" max="5" width="11.8515625" style="117" customWidth="1"/>
    <col min="6" max="6" width="12.140625" style="117" customWidth="1"/>
    <col min="7" max="16384" width="11.421875" style="116" customWidth="1"/>
  </cols>
  <sheetData>
    <row r="1" spans="1:6" ht="32.25" customHeight="1" thickBot="1">
      <c r="A1" s="133" t="s">
        <v>88</v>
      </c>
      <c r="B1" s="134" t="s">
        <v>89</v>
      </c>
      <c r="C1" s="135" t="s">
        <v>90</v>
      </c>
      <c r="D1" s="136" t="s">
        <v>91</v>
      </c>
      <c r="E1" s="136" t="s">
        <v>92</v>
      </c>
      <c r="F1" s="137" t="s">
        <v>93</v>
      </c>
    </row>
    <row r="2" spans="1:6" ht="15" customHeight="1">
      <c r="A2" s="222" t="s">
        <v>94</v>
      </c>
      <c r="B2" s="206" t="s">
        <v>95</v>
      </c>
      <c r="C2" s="204" t="s">
        <v>96</v>
      </c>
      <c r="D2" s="138" t="s">
        <v>163</v>
      </c>
      <c r="E2" s="139" t="s">
        <v>65</v>
      </c>
      <c r="F2" s="140"/>
    </row>
    <row r="3" spans="1:6" ht="15" customHeight="1">
      <c r="A3" s="223"/>
      <c r="B3" s="207"/>
      <c r="C3" s="205"/>
      <c r="D3" s="141" t="s">
        <v>164</v>
      </c>
      <c r="E3" s="142" t="s">
        <v>65</v>
      </c>
      <c r="F3" s="143"/>
    </row>
    <row r="4" spans="1:6" ht="15" customHeight="1">
      <c r="A4" s="223"/>
      <c r="B4" s="207"/>
      <c r="C4" s="201"/>
      <c r="D4" s="141" t="s">
        <v>165</v>
      </c>
      <c r="E4" s="142" t="s">
        <v>65</v>
      </c>
      <c r="F4" s="143"/>
    </row>
    <row r="5" spans="1:6" ht="15" customHeight="1">
      <c r="A5" s="223"/>
      <c r="B5" s="207"/>
      <c r="C5" s="200" t="s">
        <v>97</v>
      </c>
      <c r="D5" s="141" t="s">
        <v>166</v>
      </c>
      <c r="E5" s="142" t="s">
        <v>65</v>
      </c>
      <c r="F5" s="143"/>
    </row>
    <row r="6" spans="1:6" ht="15" customHeight="1">
      <c r="A6" s="223"/>
      <c r="B6" s="207"/>
      <c r="C6" s="205"/>
      <c r="D6" s="141" t="s">
        <v>167</v>
      </c>
      <c r="E6" s="142" t="s">
        <v>65</v>
      </c>
      <c r="F6" s="143"/>
    </row>
    <row r="7" spans="1:6" ht="15" customHeight="1">
      <c r="A7" s="223"/>
      <c r="B7" s="207"/>
      <c r="C7" s="201"/>
      <c r="D7" s="141" t="s">
        <v>168</v>
      </c>
      <c r="E7" s="142" t="s">
        <v>65</v>
      </c>
      <c r="F7" s="143"/>
    </row>
    <row r="8" spans="1:6" ht="15" customHeight="1">
      <c r="A8" s="223"/>
      <c r="B8" s="208"/>
      <c r="C8" s="144" t="s">
        <v>98</v>
      </c>
      <c r="D8" s="141" t="s">
        <v>99</v>
      </c>
      <c r="E8" s="142" t="s">
        <v>65</v>
      </c>
      <c r="F8" s="143"/>
    </row>
    <row r="9" spans="1:6" ht="27" customHeight="1" thickBot="1">
      <c r="A9" s="224"/>
      <c r="B9" s="145" t="s">
        <v>100</v>
      </c>
      <c r="C9" s="146" t="s">
        <v>97</v>
      </c>
      <c r="D9" s="147" t="s">
        <v>101</v>
      </c>
      <c r="E9" s="148"/>
      <c r="F9" s="149" t="s">
        <v>65</v>
      </c>
    </row>
    <row r="10" spans="1:6" ht="15" customHeight="1">
      <c r="A10" s="222" t="s">
        <v>102</v>
      </c>
      <c r="B10" s="206" t="s">
        <v>103</v>
      </c>
      <c r="C10" s="204" t="s">
        <v>97</v>
      </c>
      <c r="D10" s="138" t="s">
        <v>155</v>
      </c>
      <c r="E10" s="139" t="s">
        <v>65</v>
      </c>
      <c r="F10" s="140"/>
    </row>
    <row r="11" spans="1:6" ht="15" customHeight="1">
      <c r="A11" s="223"/>
      <c r="B11" s="207"/>
      <c r="C11" s="205"/>
      <c r="D11" s="141" t="s">
        <v>169</v>
      </c>
      <c r="E11" s="142" t="s">
        <v>65</v>
      </c>
      <c r="F11" s="143"/>
    </row>
    <row r="12" spans="1:6" ht="15" customHeight="1">
      <c r="A12" s="223"/>
      <c r="B12" s="207"/>
      <c r="C12" s="205"/>
      <c r="D12" s="141" t="s">
        <v>156</v>
      </c>
      <c r="E12" s="142" t="s">
        <v>65</v>
      </c>
      <c r="F12" s="143"/>
    </row>
    <row r="13" spans="1:6" ht="15" customHeight="1">
      <c r="A13" s="223"/>
      <c r="B13" s="208"/>
      <c r="C13" s="201"/>
      <c r="D13" s="141" t="s">
        <v>170</v>
      </c>
      <c r="E13" s="142" t="s">
        <v>65</v>
      </c>
      <c r="F13" s="143"/>
    </row>
    <row r="14" spans="1:6" ht="15" customHeight="1">
      <c r="A14" s="223"/>
      <c r="B14" s="219" t="s">
        <v>104</v>
      </c>
      <c r="C14" s="200" t="s">
        <v>97</v>
      </c>
      <c r="D14" s="141" t="s">
        <v>171</v>
      </c>
      <c r="E14" s="142" t="s">
        <v>65</v>
      </c>
      <c r="F14" s="143"/>
    </row>
    <row r="15" spans="1:6" ht="15" customHeight="1">
      <c r="A15" s="223"/>
      <c r="B15" s="207"/>
      <c r="C15" s="205"/>
      <c r="D15" s="141" t="s">
        <v>172</v>
      </c>
      <c r="E15" s="142" t="s">
        <v>65</v>
      </c>
      <c r="F15" s="143"/>
    </row>
    <row r="16" spans="1:6" ht="15" customHeight="1">
      <c r="A16" s="223"/>
      <c r="B16" s="207"/>
      <c r="C16" s="205"/>
      <c r="D16" s="141" t="s">
        <v>173</v>
      </c>
      <c r="E16" s="142" t="s">
        <v>65</v>
      </c>
      <c r="F16" s="143"/>
    </row>
    <row r="17" spans="1:6" ht="15" customHeight="1">
      <c r="A17" s="223"/>
      <c r="B17" s="207"/>
      <c r="C17" s="205"/>
      <c r="D17" s="141" t="s">
        <v>174</v>
      </c>
      <c r="E17" s="142" t="s">
        <v>65</v>
      </c>
      <c r="F17" s="143"/>
    </row>
    <row r="18" spans="1:6" ht="15" customHeight="1">
      <c r="A18" s="223"/>
      <c r="B18" s="207"/>
      <c r="C18" s="205"/>
      <c r="D18" s="141" t="s">
        <v>175</v>
      </c>
      <c r="E18" s="142" t="s">
        <v>65</v>
      </c>
      <c r="F18" s="143"/>
    </row>
    <row r="19" spans="1:6" ht="15" customHeight="1">
      <c r="A19" s="223"/>
      <c r="B19" s="208"/>
      <c r="C19" s="201"/>
      <c r="D19" s="141" t="s">
        <v>176</v>
      </c>
      <c r="E19" s="142" t="s">
        <v>65</v>
      </c>
      <c r="F19" s="143"/>
    </row>
    <row r="20" spans="1:6" ht="15" customHeight="1">
      <c r="A20" s="223"/>
      <c r="B20" s="219" t="s">
        <v>105</v>
      </c>
      <c r="C20" s="200" t="s">
        <v>106</v>
      </c>
      <c r="D20" s="141" t="s">
        <v>177</v>
      </c>
      <c r="E20" s="142" t="s">
        <v>65</v>
      </c>
      <c r="F20" s="143"/>
    </row>
    <row r="21" spans="1:6" ht="15" customHeight="1">
      <c r="A21" s="223"/>
      <c r="B21" s="207"/>
      <c r="C21" s="201"/>
      <c r="D21" s="141" t="s">
        <v>178</v>
      </c>
      <c r="E21" s="142" t="s">
        <v>65</v>
      </c>
      <c r="F21" s="143"/>
    </row>
    <row r="22" spans="1:6" ht="15" customHeight="1">
      <c r="A22" s="223"/>
      <c r="B22" s="207"/>
      <c r="C22" s="200" t="s">
        <v>107</v>
      </c>
      <c r="D22" s="141" t="s">
        <v>108</v>
      </c>
      <c r="E22" s="142"/>
      <c r="F22" s="143" t="s">
        <v>65</v>
      </c>
    </row>
    <row r="23" spans="1:6" ht="15" customHeight="1" thickBot="1">
      <c r="A23" s="224"/>
      <c r="B23" s="221"/>
      <c r="C23" s="211"/>
      <c r="D23" s="147" t="s">
        <v>109</v>
      </c>
      <c r="E23" s="148"/>
      <c r="F23" s="149" t="s">
        <v>65</v>
      </c>
    </row>
    <row r="24" spans="1:6" ht="15" customHeight="1">
      <c r="A24" s="222" t="s">
        <v>110</v>
      </c>
      <c r="B24" s="225" t="s">
        <v>111</v>
      </c>
      <c r="C24" s="204" t="s">
        <v>97</v>
      </c>
      <c r="D24" s="138" t="s">
        <v>179</v>
      </c>
      <c r="E24" s="139" t="s">
        <v>65</v>
      </c>
      <c r="F24" s="140"/>
    </row>
    <row r="25" spans="1:6" ht="15" customHeight="1">
      <c r="A25" s="223"/>
      <c r="B25" s="209"/>
      <c r="C25" s="205"/>
      <c r="D25" s="141" t="s">
        <v>180</v>
      </c>
      <c r="E25" s="142" t="s">
        <v>65</v>
      </c>
      <c r="F25" s="143"/>
    </row>
    <row r="26" spans="1:6" ht="15" customHeight="1">
      <c r="A26" s="223"/>
      <c r="B26" s="203"/>
      <c r="C26" s="201"/>
      <c r="D26" s="141" t="s">
        <v>181</v>
      </c>
      <c r="E26" s="142" t="s">
        <v>65</v>
      </c>
      <c r="F26" s="143"/>
    </row>
    <row r="27" spans="1:6" ht="18" customHeight="1">
      <c r="A27" s="223"/>
      <c r="B27" s="219" t="s">
        <v>242</v>
      </c>
      <c r="C27" s="200" t="s">
        <v>106</v>
      </c>
      <c r="D27" s="141" t="s">
        <v>112</v>
      </c>
      <c r="E27" s="142" t="s">
        <v>65</v>
      </c>
      <c r="F27" s="143"/>
    </row>
    <row r="28" spans="1:6" ht="18" customHeight="1">
      <c r="A28" s="223"/>
      <c r="B28" s="208"/>
      <c r="C28" s="201"/>
      <c r="D28" s="141" t="s">
        <v>113</v>
      </c>
      <c r="E28" s="142" t="s">
        <v>65</v>
      </c>
      <c r="F28" s="143"/>
    </row>
    <row r="29" spans="1:6" ht="15" customHeight="1">
      <c r="A29" s="223"/>
      <c r="B29" s="219" t="s">
        <v>241</v>
      </c>
      <c r="C29" s="200" t="s">
        <v>114</v>
      </c>
      <c r="D29" s="141" t="s">
        <v>182</v>
      </c>
      <c r="E29" s="142"/>
      <c r="F29" s="143" t="s">
        <v>65</v>
      </c>
    </row>
    <row r="30" spans="1:6" ht="15" customHeight="1">
      <c r="A30" s="223"/>
      <c r="B30" s="207"/>
      <c r="C30" s="205"/>
      <c r="D30" s="141" t="s">
        <v>183</v>
      </c>
      <c r="E30" s="142"/>
      <c r="F30" s="143" t="s">
        <v>65</v>
      </c>
    </row>
    <row r="31" spans="1:6" ht="15" customHeight="1">
      <c r="A31" s="223"/>
      <c r="B31" s="207"/>
      <c r="C31" s="205"/>
      <c r="D31" s="141" t="s">
        <v>184</v>
      </c>
      <c r="E31" s="142"/>
      <c r="F31" s="143" t="s">
        <v>65</v>
      </c>
    </row>
    <row r="32" spans="1:6" ht="15" customHeight="1">
      <c r="A32" s="223"/>
      <c r="B32" s="208"/>
      <c r="C32" s="201"/>
      <c r="D32" s="141" t="s">
        <v>185</v>
      </c>
      <c r="E32" s="142"/>
      <c r="F32" s="143" t="s">
        <v>65</v>
      </c>
    </row>
    <row r="33" spans="1:6" ht="18" customHeight="1">
      <c r="A33" s="223"/>
      <c r="B33" s="202" t="s">
        <v>115</v>
      </c>
      <c r="C33" s="200" t="s">
        <v>97</v>
      </c>
      <c r="D33" s="141" t="s">
        <v>186</v>
      </c>
      <c r="E33" s="142" t="s">
        <v>65</v>
      </c>
      <c r="F33" s="143"/>
    </row>
    <row r="34" spans="1:6" ht="18" customHeight="1">
      <c r="A34" s="223"/>
      <c r="B34" s="203"/>
      <c r="C34" s="201"/>
      <c r="D34" s="141" t="s">
        <v>187</v>
      </c>
      <c r="E34" s="142" t="s">
        <v>65</v>
      </c>
      <c r="F34" s="143"/>
    </row>
    <row r="35" spans="1:6" ht="18" customHeight="1">
      <c r="A35" s="223"/>
      <c r="B35" s="202" t="s">
        <v>116</v>
      </c>
      <c r="C35" s="200" t="s">
        <v>106</v>
      </c>
      <c r="D35" s="141" t="s">
        <v>188</v>
      </c>
      <c r="E35" s="142" t="s">
        <v>65</v>
      </c>
      <c r="F35" s="143"/>
    </row>
    <row r="36" spans="1:6" ht="18" customHeight="1">
      <c r="A36" s="223"/>
      <c r="B36" s="203"/>
      <c r="C36" s="201"/>
      <c r="D36" s="141" t="s">
        <v>189</v>
      </c>
      <c r="E36" s="142" t="s">
        <v>65</v>
      </c>
      <c r="F36" s="143"/>
    </row>
    <row r="37" spans="1:6" ht="15" customHeight="1">
      <c r="A37" s="223"/>
      <c r="B37" s="219" t="s">
        <v>117</v>
      </c>
      <c r="C37" s="200" t="s">
        <v>265</v>
      </c>
      <c r="D37" s="141" t="s">
        <v>190</v>
      </c>
      <c r="E37" s="142" t="s">
        <v>65</v>
      </c>
      <c r="F37" s="143"/>
    </row>
    <row r="38" spans="1:6" ht="15" customHeight="1">
      <c r="A38" s="223"/>
      <c r="B38" s="207"/>
      <c r="C38" s="205"/>
      <c r="D38" s="141" t="s">
        <v>191</v>
      </c>
      <c r="E38" s="142" t="s">
        <v>65</v>
      </c>
      <c r="F38" s="143"/>
    </row>
    <row r="39" spans="1:6" ht="15" customHeight="1">
      <c r="A39" s="223"/>
      <c r="B39" s="207"/>
      <c r="C39" s="205"/>
      <c r="D39" s="141" t="s">
        <v>192</v>
      </c>
      <c r="E39" s="142" t="s">
        <v>65</v>
      </c>
      <c r="F39" s="143"/>
    </row>
    <row r="40" spans="1:6" ht="15" customHeight="1">
      <c r="A40" s="223"/>
      <c r="B40" s="207"/>
      <c r="C40" s="205"/>
      <c r="D40" s="141" t="s">
        <v>193</v>
      </c>
      <c r="E40" s="142" t="s">
        <v>65</v>
      </c>
      <c r="F40" s="143"/>
    </row>
    <row r="41" spans="1:6" ht="15" customHeight="1">
      <c r="A41" s="223"/>
      <c r="B41" s="207"/>
      <c r="C41" s="205"/>
      <c r="D41" s="141" t="s">
        <v>157</v>
      </c>
      <c r="E41" s="142" t="s">
        <v>65</v>
      </c>
      <c r="F41" s="143"/>
    </row>
    <row r="42" spans="1:6" ht="15" customHeight="1">
      <c r="A42" s="223"/>
      <c r="B42" s="208"/>
      <c r="C42" s="201"/>
      <c r="D42" s="141" t="s">
        <v>194</v>
      </c>
      <c r="E42" s="142" t="s">
        <v>65</v>
      </c>
      <c r="F42" s="143"/>
    </row>
    <row r="43" spans="1:6" ht="18.75" customHeight="1">
      <c r="A43" s="223"/>
      <c r="B43" s="202" t="s">
        <v>118</v>
      </c>
      <c r="C43" s="200" t="s">
        <v>114</v>
      </c>
      <c r="D43" s="141" t="s">
        <v>195</v>
      </c>
      <c r="E43" s="142"/>
      <c r="F43" s="143" t="s">
        <v>65</v>
      </c>
    </row>
    <row r="44" spans="1:6" ht="18.75" customHeight="1">
      <c r="A44" s="223"/>
      <c r="B44" s="209"/>
      <c r="C44" s="205"/>
      <c r="D44" s="141" t="s">
        <v>196</v>
      </c>
      <c r="E44" s="142"/>
      <c r="F44" s="143" t="s">
        <v>65</v>
      </c>
    </row>
    <row r="45" spans="1:6" ht="18.75" customHeight="1" thickBot="1">
      <c r="A45" s="224"/>
      <c r="B45" s="210"/>
      <c r="C45" s="211"/>
      <c r="D45" s="147" t="s">
        <v>158</v>
      </c>
      <c r="E45" s="148"/>
      <c r="F45" s="149" t="s">
        <v>65</v>
      </c>
    </row>
    <row r="46" spans="1:6" ht="15" customHeight="1">
      <c r="A46" s="222" t="s">
        <v>119</v>
      </c>
      <c r="B46" s="206" t="s">
        <v>120</v>
      </c>
      <c r="C46" s="204" t="s">
        <v>114</v>
      </c>
      <c r="D46" s="150" t="s">
        <v>121</v>
      </c>
      <c r="E46" s="151"/>
      <c r="F46" s="152" t="s">
        <v>65</v>
      </c>
    </row>
    <row r="47" spans="1:6" ht="15" customHeight="1">
      <c r="A47" s="223"/>
      <c r="B47" s="207"/>
      <c r="C47" s="205"/>
      <c r="D47" s="141" t="s">
        <v>122</v>
      </c>
      <c r="E47" s="142"/>
      <c r="F47" s="143" t="s">
        <v>65</v>
      </c>
    </row>
    <row r="48" spans="1:6" ht="15" customHeight="1">
      <c r="A48" s="223"/>
      <c r="B48" s="207"/>
      <c r="C48" s="205"/>
      <c r="D48" s="141" t="s">
        <v>123</v>
      </c>
      <c r="E48" s="142"/>
      <c r="F48" s="143" t="s">
        <v>65</v>
      </c>
    </row>
    <row r="49" spans="1:6" ht="15" customHeight="1">
      <c r="A49" s="223"/>
      <c r="B49" s="207"/>
      <c r="C49" s="205"/>
      <c r="D49" s="141" t="s">
        <v>124</v>
      </c>
      <c r="E49" s="142"/>
      <c r="F49" s="143" t="s">
        <v>65</v>
      </c>
    </row>
    <row r="50" spans="1:6" ht="15" customHeight="1">
      <c r="A50" s="223"/>
      <c r="B50" s="207"/>
      <c r="C50" s="205"/>
      <c r="D50" s="141" t="s">
        <v>197</v>
      </c>
      <c r="E50" s="142"/>
      <c r="F50" s="143" t="s">
        <v>65</v>
      </c>
    </row>
    <row r="51" spans="1:6" ht="15" customHeight="1">
      <c r="A51" s="223"/>
      <c r="B51" s="207"/>
      <c r="C51" s="205"/>
      <c r="D51" s="141" t="s">
        <v>198</v>
      </c>
      <c r="E51" s="142"/>
      <c r="F51" s="143" t="s">
        <v>65</v>
      </c>
    </row>
    <row r="52" spans="1:6" ht="15" customHeight="1">
      <c r="A52" s="223"/>
      <c r="B52" s="207"/>
      <c r="C52" s="205"/>
      <c r="D52" s="141" t="s">
        <v>199</v>
      </c>
      <c r="E52" s="142"/>
      <c r="F52" s="143" t="s">
        <v>65</v>
      </c>
    </row>
    <row r="53" spans="1:6" ht="15" customHeight="1">
      <c r="A53" s="223"/>
      <c r="B53" s="208"/>
      <c r="C53" s="201"/>
      <c r="D53" s="141" t="s">
        <v>200</v>
      </c>
      <c r="E53" s="142"/>
      <c r="F53" s="143" t="s">
        <v>65</v>
      </c>
    </row>
    <row r="54" spans="1:6" ht="15" customHeight="1">
      <c r="A54" s="223"/>
      <c r="B54" s="202" t="s">
        <v>125</v>
      </c>
      <c r="C54" s="200" t="s">
        <v>114</v>
      </c>
      <c r="D54" s="141" t="s">
        <v>201</v>
      </c>
      <c r="E54" s="142"/>
      <c r="F54" s="143" t="s">
        <v>65</v>
      </c>
    </row>
    <row r="55" spans="1:6" ht="15" customHeight="1">
      <c r="A55" s="223"/>
      <c r="B55" s="209"/>
      <c r="C55" s="205"/>
      <c r="D55" s="141" t="s">
        <v>202</v>
      </c>
      <c r="E55" s="142"/>
      <c r="F55" s="143" t="s">
        <v>65</v>
      </c>
    </row>
    <row r="56" spans="1:6" ht="15" customHeight="1">
      <c r="A56" s="223"/>
      <c r="B56" s="209"/>
      <c r="C56" s="205"/>
      <c r="D56" s="141" t="s">
        <v>203</v>
      </c>
      <c r="E56" s="142"/>
      <c r="F56" s="143" t="s">
        <v>65</v>
      </c>
    </row>
    <row r="57" spans="1:6" ht="15" customHeight="1">
      <c r="A57" s="223"/>
      <c r="B57" s="203"/>
      <c r="C57" s="201"/>
      <c r="D57" s="141" t="s">
        <v>204</v>
      </c>
      <c r="E57" s="142"/>
      <c r="F57" s="143" t="s">
        <v>65</v>
      </c>
    </row>
    <row r="58" spans="1:6" ht="15" customHeight="1">
      <c r="A58" s="223"/>
      <c r="B58" s="202" t="s">
        <v>126</v>
      </c>
      <c r="C58" s="200" t="s">
        <v>114</v>
      </c>
      <c r="D58" s="141" t="s">
        <v>127</v>
      </c>
      <c r="E58" s="142"/>
      <c r="F58" s="143" t="s">
        <v>65</v>
      </c>
    </row>
    <row r="59" spans="1:6" ht="15" customHeight="1">
      <c r="A59" s="223"/>
      <c r="B59" s="209"/>
      <c r="C59" s="205"/>
      <c r="D59" s="141" t="s">
        <v>205</v>
      </c>
      <c r="E59" s="142"/>
      <c r="F59" s="143" t="s">
        <v>65</v>
      </c>
    </row>
    <row r="60" spans="1:6" ht="15" customHeight="1">
      <c r="A60" s="223"/>
      <c r="B60" s="209"/>
      <c r="C60" s="205"/>
      <c r="D60" s="141" t="s">
        <v>206</v>
      </c>
      <c r="E60" s="142"/>
      <c r="F60" s="143" t="s">
        <v>65</v>
      </c>
    </row>
    <row r="61" spans="1:6" ht="15" customHeight="1">
      <c r="A61" s="223"/>
      <c r="B61" s="203"/>
      <c r="C61" s="201"/>
      <c r="D61" s="141" t="s">
        <v>128</v>
      </c>
      <c r="E61" s="142"/>
      <c r="F61" s="143" t="s">
        <v>65</v>
      </c>
    </row>
    <row r="62" spans="1:6" ht="15" customHeight="1">
      <c r="A62" s="223"/>
      <c r="B62" s="219" t="s">
        <v>129</v>
      </c>
      <c r="C62" s="200" t="s">
        <v>114</v>
      </c>
      <c r="D62" s="141" t="s">
        <v>159</v>
      </c>
      <c r="E62" s="142"/>
      <c r="F62" s="143" t="s">
        <v>65</v>
      </c>
    </row>
    <row r="63" spans="1:6" ht="15" customHeight="1">
      <c r="A63" s="223"/>
      <c r="B63" s="207"/>
      <c r="C63" s="205"/>
      <c r="D63" s="141" t="s">
        <v>160</v>
      </c>
      <c r="E63" s="142"/>
      <c r="F63" s="143" t="s">
        <v>65</v>
      </c>
    </row>
    <row r="64" spans="1:6" ht="15" customHeight="1">
      <c r="A64" s="223"/>
      <c r="B64" s="207"/>
      <c r="C64" s="205"/>
      <c r="D64" s="141" t="s">
        <v>161</v>
      </c>
      <c r="E64" s="142"/>
      <c r="F64" s="143" t="s">
        <v>65</v>
      </c>
    </row>
    <row r="65" spans="1:6" ht="15" customHeight="1">
      <c r="A65" s="223"/>
      <c r="B65" s="207"/>
      <c r="C65" s="205"/>
      <c r="D65" s="141" t="s">
        <v>162</v>
      </c>
      <c r="E65" s="142"/>
      <c r="F65" s="143" t="s">
        <v>65</v>
      </c>
    </row>
    <row r="66" spans="1:6" ht="15" customHeight="1">
      <c r="A66" s="223"/>
      <c r="B66" s="207"/>
      <c r="C66" s="205"/>
      <c r="D66" s="141" t="s">
        <v>207</v>
      </c>
      <c r="E66" s="142"/>
      <c r="F66" s="143" t="s">
        <v>65</v>
      </c>
    </row>
    <row r="67" spans="1:6" ht="15" customHeight="1">
      <c r="A67" s="223"/>
      <c r="B67" s="207"/>
      <c r="C67" s="205"/>
      <c r="D67" s="141" t="s">
        <v>208</v>
      </c>
      <c r="E67" s="142"/>
      <c r="F67" s="143" t="s">
        <v>65</v>
      </c>
    </row>
    <row r="68" spans="1:6" ht="15" customHeight="1">
      <c r="A68" s="223"/>
      <c r="B68" s="207"/>
      <c r="C68" s="205"/>
      <c r="D68" s="141" t="s">
        <v>209</v>
      </c>
      <c r="E68" s="142"/>
      <c r="F68" s="143" t="s">
        <v>65</v>
      </c>
    </row>
    <row r="69" spans="1:6" ht="15" customHeight="1">
      <c r="A69" s="223"/>
      <c r="B69" s="208"/>
      <c r="C69" s="201"/>
      <c r="D69" s="141" t="s">
        <v>210</v>
      </c>
      <c r="E69" s="142"/>
      <c r="F69" s="143" t="s">
        <v>65</v>
      </c>
    </row>
    <row r="70" spans="1:6" ht="15" customHeight="1">
      <c r="A70" s="223"/>
      <c r="B70" s="219" t="s">
        <v>130</v>
      </c>
      <c r="C70" s="200" t="s">
        <v>114</v>
      </c>
      <c r="D70" s="141" t="s">
        <v>211</v>
      </c>
      <c r="E70" s="142"/>
      <c r="F70" s="143" t="s">
        <v>65</v>
      </c>
    </row>
    <row r="71" spans="1:6" ht="15" customHeight="1">
      <c r="A71" s="223"/>
      <c r="B71" s="207"/>
      <c r="C71" s="205"/>
      <c r="D71" s="141" t="s">
        <v>212</v>
      </c>
      <c r="E71" s="142"/>
      <c r="F71" s="143" t="s">
        <v>65</v>
      </c>
    </row>
    <row r="72" spans="1:6" ht="15" customHeight="1">
      <c r="A72" s="223"/>
      <c r="B72" s="207"/>
      <c r="C72" s="205"/>
      <c r="D72" s="141" t="s">
        <v>213</v>
      </c>
      <c r="E72" s="142"/>
      <c r="F72" s="143" t="s">
        <v>65</v>
      </c>
    </row>
    <row r="73" spans="1:6" ht="15" customHeight="1">
      <c r="A73" s="223"/>
      <c r="B73" s="207"/>
      <c r="C73" s="205"/>
      <c r="D73" s="141" t="s">
        <v>214</v>
      </c>
      <c r="E73" s="142"/>
      <c r="F73" s="143" t="s">
        <v>65</v>
      </c>
    </row>
    <row r="74" spans="1:6" ht="15" customHeight="1">
      <c r="A74" s="223"/>
      <c r="B74" s="207"/>
      <c r="C74" s="205"/>
      <c r="D74" s="141" t="s">
        <v>215</v>
      </c>
      <c r="E74" s="142"/>
      <c r="F74" s="143" t="s">
        <v>65</v>
      </c>
    </row>
    <row r="75" spans="1:6" ht="15" customHeight="1">
      <c r="A75" s="223"/>
      <c r="B75" s="207"/>
      <c r="C75" s="205"/>
      <c r="D75" s="141" t="s">
        <v>216</v>
      </c>
      <c r="E75" s="142"/>
      <c r="F75" s="143" t="s">
        <v>65</v>
      </c>
    </row>
    <row r="76" spans="1:6" ht="15" customHeight="1">
      <c r="A76" s="223"/>
      <c r="B76" s="207"/>
      <c r="C76" s="205"/>
      <c r="D76" s="141" t="s">
        <v>217</v>
      </c>
      <c r="E76" s="142"/>
      <c r="F76" s="143" t="s">
        <v>65</v>
      </c>
    </row>
    <row r="77" spans="1:6" ht="15" customHeight="1">
      <c r="A77" s="223"/>
      <c r="B77" s="208"/>
      <c r="C77" s="201"/>
      <c r="D77" s="141" t="s">
        <v>218</v>
      </c>
      <c r="E77" s="142"/>
      <c r="F77" s="143" t="s">
        <v>65</v>
      </c>
    </row>
    <row r="78" spans="1:6" ht="15" customHeight="1">
      <c r="A78" s="223"/>
      <c r="B78" s="219" t="s">
        <v>131</v>
      </c>
      <c r="C78" s="200" t="s">
        <v>114</v>
      </c>
      <c r="D78" s="141" t="s">
        <v>219</v>
      </c>
      <c r="E78" s="142"/>
      <c r="F78" s="143" t="s">
        <v>65</v>
      </c>
    </row>
    <row r="79" spans="1:6" ht="15" customHeight="1">
      <c r="A79" s="223"/>
      <c r="B79" s="207"/>
      <c r="C79" s="205"/>
      <c r="D79" s="141" t="s">
        <v>220</v>
      </c>
      <c r="E79" s="142"/>
      <c r="F79" s="143" t="s">
        <v>65</v>
      </c>
    </row>
    <row r="80" spans="1:6" ht="15" customHeight="1">
      <c r="A80" s="223"/>
      <c r="B80" s="207"/>
      <c r="C80" s="205"/>
      <c r="D80" s="141" t="s">
        <v>221</v>
      </c>
      <c r="E80" s="142"/>
      <c r="F80" s="143" t="s">
        <v>65</v>
      </c>
    </row>
    <row r="81" spans="1:6" ht="15" customHeight="1">
      <c r="A81" s="223"/>
      <c r="B81" s="208"/>
      <c r="C81" s="201"/>
      <c r="D81" s="141" t="s">
        <v>222</v>
      </c>
      <c r="E81" s="142"/>
      <c r="F81" s="143" t="s">
        <v>65</v>
      </c>
    </row>
    <row r="82" spans="1:6" ht="15" customHeight="1">
      <c r="A82" s="223"/>
      <c r="B82" s="219" t="s">
        <v>132</v>
      </c>
      <c r="C82" s="200" t="s">
        <v>114</v>
      </c>
      <c r="D82" s="141" t="s">
        <v>223</v>
      </c>
      <c r="E82" s="142"/>
      <c r="F82" s="143" t="s">
        <v>65</v>
      </c>
    </row>
    <row r="83" spans="1:6" ht="15" customHeight="1">
      <c r="A83" s="223"/>
      <c r="B83" s="207"/>
      <c r="C83" s="205"/>
      <c r="D83" s="141" t="s">
        <v>224</v>
      </c>
      <c r="E83" s="142"/>
      <c r="F83" s="143" t="s">
        <v>65</v>
      </c>
    </row>
    <row r="84" spans="1:6" ht="15" customHeight="1">
      <c r="A84" s="223"/>
      <c r="B84" s="207"/>
      <c r="C84" s="205"/>
      <c r="D84" s="141" t="s">
        <v>225</v>
      </c>
      <c r="E84" s="142"/>
      <c r="F84" s="143" t="s">
        <v>65</v>
      </c>
    </row>
    <row r="85" spans="1:6" ht="15" customHeight="1" thickBot="1">
      <c r="A85" s="224"/>
      <c r="B85" s="221"/>
      <c r="C85" s="211"/>
      <c r="D85" s="147" t="s">
        <v>226</v>
      </c>
      <c r="E85" s="148"/>
      <c r="F85" s="149" t="s">
        <v>65</v>
      </c>
    </row>
    <row r="86" spans="1:12" ht="12.75">
      <c r="A86" s="212" t="s">
        <v>227</v>
      </c>
      <c r="B86" s="198" t="s">
        <v>228</v>
      </c>
      <c r="C86" s="199"/>
      <c r="D86" s="183" t="s">
        <v>229</v>
      </c>
      <c r="E86" s="184"/>
      <c r="F86" s="140" t="s">
        <v>65</v>
      </c>
      <c r="G86" s="185"/>
      <c r="H86"/>
      <c r="I86"/>
      <c r="J86" s="186"/>
      <c r="L86" s="186"/>
    </row>
    <row r="87" spans="1:12" ht="12.75">
      <c r="A87" s="213"/>
      <c r="B87" s="196"/>
      <c r="C87" s="216"/>
      <c r="D87" s="187" t="s">
        <v>230</v>
      </c>
      <c r="E87" s="188"/>
      <c r="F87" s="143" t="s">
        <v>65</v>
      </c>
      <c r="G87" s="185"/>
      <c r="H87"/>
      <c r="I87"/>
      <c r="J87" s="186"/>
      <c r="L87" s="186"/>
    </row>
    <row r="88" spans="1:12" ht="12.75">
      <c r="A88" s="213"/>
      <c r="B88" s="217"/>
      <c r="C88" s="218"/>
      <c r="D88" s="187" t="s">
        <v>231</v>
      </c>
      <c r="E88" s="188"/>
      <c r="F88" s="143" t="s">
        <v>65</v>
      </c>
      <c r="G88" s="185"/>
      <c r="H88"/>
      <c r="I88"/>
      <c r="J88" s="186"/>
      <c r="L88" s="186"/>
    </row>
    <row r="89" spans="1:6" ht="27.75" customHeight="1" thickBot="1">
      <c r="A89" s="214"/>
      <c r="B89" s="215" t="s">
        <v>239</v>
      </c>
      <c r="C89" s="197"/>
      <c r="D89" s="147" t="s">
        <v>240</v>
      </c>
      <c r="E89" s="148"/>
      <c r="F89" s="149" t="s">
        <v>65</v>
      </c>
    </row>
    <row r="90" spans="1:6" ht="17.25" customHeight="1">
      <c r="A90" s="162" t="s">
        <v>137</v>
      </c>
      <c r="B90" s="162"/>
      <c r="C90" s="162"/>
      <c r="D90" s="163"/>
      <c r="E90" s="108"/>
      <c r="F90" s="108"/>
    </row>
    <row r="91" spans="1:6" ht="31.5" customHeight="1">
      <c r="A91" s="220" t="s">
        <v>138</v>
      </c>
      <c r="B91" s="220"/>
      <c r="C91" s="220"/>
      <c r="D91" s="220"/>
      <c r="E91" s="220"/>
      <c r="F91" s="220"/>
    </row>
    <row r="92" spans="1:6" ht="12.75">
      <c r="A92" s="220" t="s">
        <v>139</v>
      </c>
      <c r="B92" s="220"/>
      <c r="C92" s="220"/>
      <c r="D92" s="220"/>
      <c r="E92" s="220"/>
      <c r="F92" s="220"/>
    </row>
  </sheetData>
  <sheetProtection password="F73D" sheet="1" objects="1" scenarios="1"/>
  <mergeCells count="47">
    <mergeCell ref="A92:F92"/>
    <mergeCell ref="A24:A45"/>
    <mergeCell ref="B24:B26"/>
    <mergeCell ref="C24:C26"/>
    <mergeCell ref="C27:C28"/>
    <mergeCell ref="C29:C32"/>
    <mergeCell ref="B33:B34"/>
    <mergeCell ref="B70:B77"/>
    <mergeCell ref="B37:B42"/>
    <mergeCell ref="B27:B28"/>
    <mergeCell ref="A2:A9"/>
    <mergeCell ref="B2:B8"/>
    <mergeCell ref="C2:C4"/>
    <mergeCell ref="C5:C7"/>
    <mergeCell ref="C54:C57"/>
    <mergeCell ref="A10:A23"/>
    <mergeCell ref="B10:B13"/>
    <mergeCell ref="C10:C13"/>
    <mergeCell ref="B14:B19"/>
    <mergeCell ref="C14:C19"/>
    <mergeCell ref="B20:B23"/>
    <mergeCell ref="C20:C21"/>
    <mergeCell ref="C22:C23"/>
    <mergeCell ref="B29:B32"/>
    <mergeCell ref="B54:B57"/>
    <mergeCell ref="A91:F91"/>
    <mergeCell ref="C70:C77"/>
    <mergeCell ref="B78:B81"/>
    <mergeCell ref="C78:C81"/>
    <mergeCell ref="B82:B85"/>
    <mergeCell ref="C82:C85"/>
    <mergeCell ref="A46:A85"/>
    <mergeCell ref="C58:C61"/>
    <mergeCell ref="B58:B61"/>
    <mergeCell ref="A86:A89"/>
    <mergeCell ref="B89:C89"/>
    <mergeCell ref="B86:C88"/>
    <mergeCell ref="B62:B69"/>
    <mergeCell ref="C62:C69"/>
    <mergeCell ref="C33:C34"/>
    <mergeCell ref="B35:B36"/>
    <mergeCell ref="C35:C36"/>
    <mergeCell ref="C46:C53"/>
    <mergeCell ref="B46:B53"/>
    <mergeCell ref="C37:C42"/>
    <mergeCell ref="B43:B45"/>
    <mergeCell ref="C43:C45"/>
  </mergeCells>
  <printOptions horizontalCentered="1"/>
  <pageMargins left="0" right="0" top="0" bottom="0" header="0.5118110236220472" footer="0.5118110236220472"/>
  <pageSetup horizontalDpi="600" verticalDpi="600" orientation="portrait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52">
      <selection activeCell="A52" sqref="A1:IV16384"/>
    </sheetView>
  </sheetViews>
  <sheetFormatPr defaultColWidth="11.421875" defaultRowHeight="12.75"/>
  <cols>
    <col min="1" max="1" width="11.421875" style="2" customWidth="1"/>
    <col min="2" max="2" width="13.8515625" style="2" customWidth="1"/>
    <col min="3" max="4" width="11.421875" style="2" customWidth="1"/>
    <col min="5" max="5" width="11.7109375" style="2" customWidth="1"/>
    <col min="6" max="6" width="38.28125" style="2" customWidth="1"/>
    <col min="7" max="7" width="11.7109375" style="2" customWidth="1"/>
    <col min="8" max="8" width="8.421875" style="2" customWidth="1"/>
    <col min="9" max="9" width="6.57421875" style="2" customWidth="1"/>
    <col min="10" max="10" width="3.421875" style="2" customWidth="1"/>
    <col min="11" max="16384" width="11.421875" style="2" customWidth="1"/>
  </cols>
  <sheetData>
    <row r="1" spans="1:7" s="3" customFormat="1" ht="21.75" customHeight="1">
      <c r="A1" s="73"/>
      <c r="B1" s="73"/>
      <c r="C1" s="73"/>
      <c r="D1" s="73"/>
      <c r="E1" s="73"/>
      <c r="F1" s="73"/>
      <c r="G1" s="73"/>
    </row>
    <row r="2" spans="1:10" s="3" customFormat="1" ht="101.25" customHeight="1">
      <c r="A2" s="73"/>
      <c r="B2" s="73"/>
      <c r="C2" s="73"/>
      <c r="D2" s="226" t="s">
        <v>87</v>
      </c>
      <c r="E2" s="226"/>
      <c r="F2" s="226"/>
      <c r="G2" s="226"/>
      <c r="H2" s="226"/>
      <c r="I2" s="226"/>
      <c r="J2" s="158"/>
    </row>
    <row r="4" spans="1:9" s="3" customFormat="1" ht="31.5" customHeight="1">
      <c r="A4" s="229" t="s">
        <v>28</v>
      </c>
      <c r="B4" s="229"/>
      <c r="C4" s="62"/>
      <c r="D4" s="230" t="s">
        <v>57</v>
      </c>
      <c r="E4" s="230"/>
      <c r="F4" s="230"/>
      <c r="G4" s="63"/>
      <c r="H4" s="228" t="s">
        <v>50</v>
      </c>
      <c r="I4" s="228"/>
    </row>
    <row r="6" spans="1:5" ht="12.75">
      <c r="A6" s="2" t="s">
        <v>29</v>
      </c>
      <c r="D6" s="227"/>
      <c r="E6" s="227"/>
    </row>
    <row r="7" spans="1:5" ht="12.75">
      <c r="A7" s="2" t="s">
        <v>30</v>
      </c>
      <c r="D7" s="227"/>
      <c r="E7" s="227"/>
    </row>
    <row r="8" ht="13.5" customHeight="1" thickBot="1"/>
    <row r="9" spans="1:8" ht="32.25" customHeight="1" thickBot="1">
      <c r="A9" s="4" t="s">
        <v>237</v>
      </c>
      <c r="F9" s="235" t="s">
        <v>244</v>
      </c>
      <c r="G9" s="236"/>
      <c r="H9" s="49"/>
    </row>
    <row r="10" spans="4:7" ht="13.5" thickBot="1">
      <c r="D10" s="74">
        <f>G11</f>
        <v>1390.4019195603091</v>
      </c>
      <c r="E10" s="2" t="s">
        <v>11</v>
      </c>
      <c r="F10" s="48" t="s">
        <v>27</v>
      </c>
      <c r="G10" s="55">
        <v>11</v>
      </c>
    </row>
    <row r="11" spans="4:8" ht="13.5" thickBot="1">
      <c r="D11" s="5"/>
      <c r="F11" s="33" t="s">
        <v>26</v>
      </c>
      <c r="G11" s="56">
        <f>(324.44/(POWER(G10*0.0414,2)))-174</f>
        <v>1390.4019195603091</v>
      </c>
      <c r="H11" s="2" t="s">
        <v>11</v>
      </c>
    </row>
    <row r="12" spans="1:8" ht="12.75">
      <c r="A12" s="75"/>
      <c r="D12" s="47"/>
      <c r="F12" s="22"/>
      <c r="G12" s="22"/>
      <c r="H12" s="22"/>
    </row>
    <row r="13" spans="1:8" ht="18" customHeight="1">
      <c r="A13" s="4" t="s">
        <v>21</v>
      </c>
      <c r="C13" s="5"/>
      <c r="D13" s="5"/>
      <c r="F13" s="6"/>
      <c r="G13" s="6"/>
      <c r="H13" s="6"/>
    </row>
    <row r="14" spans="1:4" ht="9.75" customHeight="1" thickBot="1">
      <c r="A14" s="4"/>
      <c r="C14" s="5"/>
      <c r="D14" s="5"/>
    </row>
    <row r="15" spans="1:9" ht="31.5" customHeight="1" thickBot="1">
      <c r="A15" s="32" t="s">
        <v>55</v>
      </c>
      <c r="B15" s="21"/>
      <c r="C15" s="21"/>
      <c r="D15" s="44">
        <f>SUMPRODUCT(I16:I20,G16:G20)/G21</f>
        <v>21.12638472220804</v>
      </c>
      <c r="E15" s="2" t="s">
        <v>11</v>
      </c>
      <c r="F15" s="7" t="s">
        <v>22</v>
      </c>
      <c r="G15" s="76" t="s">
        <v>40</v>
      </c>
      <c r="H15" s="13" t="s">
        <v>41</v>
      </c>
      <c r="I15" s="57" t="s">
        <v>42</v>
      </c>
    </row>
    <row r="16" spans="4:9" ht="18" customHeight="1">
      <c r="D16" s="77"/>
      <c r="E16" s="5"/>
      <c r="F16" s="8" t="s">
        <v>6</v>
      </c>
      <c r="G16" s="38">
        <v>8</v>
      </c>
      <c r="H16" s="29">
        <f>$D$10*(1+0)</f>
        <v>1390.4019195603091</v>
      </c>
      <c r="I16" s="15">
        <f>H16-$D$10</f>
        <v>0</v>
      </c>
    </row>
    <row r="17" spans="4:9" ht="18" customHeight="1">
      <c r="D17" s="77"/>
      <c r="E17" s="5"/>
      <c r="F17" s="9" t="s">
        <v>7</v>
      </c>
      <c r="G17" s="39">
        <v>6</v>
      </c>
      <c r="H17" s="17">
        <f>$D$10*(1+0)</f>
        <v>1390.4019195603091</v>
      </c>
      <c r="I17" s="18">
        <f>H17-$D$10</f>
        <v>0</v>
      </c>
    </row>
    <row r="18" spans="4:9" ht="18" customHeight="1">
      <c r="D18" s="77"/>
      <c r="E18" s="5"/>
      <c r="F18" s="9" t="s">
        <v>8</v>
      </c>
      <c r="G18" s="39">
        <v>5</v>
      </c>
      <c r="H18" s="17">
        <f>$D$10*(1+0.007)</f>
        <v>1400.1347329972311</v>
      </c>
      <c r="I18" s="18">
        <f>H18-$D$10</f>
        <v>9.732813436922015</v>
      </c>
    </row>
    <row r="19" spans="4:9" ht="18" customHeight="1">
      <c r="D19" s="77"/>
      <c r="E19" s="5"/>
      <c r="F19" s="9" t="s">
        <v>9</v>
      </c>
      <c r="G19" s="39">
        <v>15</v>
      </c>
      <c r="H19" s="30">
        <f>$D$10*(1+0.026)</f>
        <v>1426.5523694688773</v>
      </c>
      <c r="I19" s="31">
        <f>H19-$D$10</f>
        <v>36.150449908568135</v>
      </c>
    </row>
    <row r="20" spans="4:9" ht="18" customHeight="1" thickBot="1">
      <c r="D20" s="77"/>
      <c r="E20" s="5"/>
      <c r="F20" s="10" t="s">
        <v>10</v>
      </c>
      <c r="G20" s="40">
        <v>2</v>
      </c>
      <c r="H20" s="19">
        <f>$D$10*(1+0.061)</f>
        <v>1475.2164366534878</v>
      </c>
      <c r="I20" s="20">
        <f>H20-$D$10</f>
        <v>84.81451709317867</v>
      </c>
    </row>
    <row r="21" spans="6:8" ht="18" customHeight="1" thickBot="1">
      <c r="F21" s="11" t="s">
        <v>5</v>
      </c>
      <c r="G21" s="41">
        <f>SUM(G16:G20)</f>
        <v>36</v>
      </c>
      <c r="H21" s="12"/>
    </row>
    <row r="22" spans="4:9" ht="13.5" thickBot="1">
      <c r="D22" s="5"/>
      <c r="E22" s="5"/>
      <c r="H22" s="5"/>
      <c r="I22" s="5"/>
    </row>
    <row r="23" spans="1:7" ht="13.5" thickBot="1">
      <c r="A23" s="4" t="s">
        <v>145</v>
      </c>
      <c r="B23" s="21"/>
      <c r="C23" s="21"/>
      <c r="D23" s="14"/>
      <c r="F23" s="231" t="s">
        <v>144</v>
      </c>
      <c r="G23" s="232"/>
    </row>
    <row r="24" spans="1:8" ht="12.75" customHeight="1" thickBot="1">
      <c r="A24" s="6"/>
      <c r="B24" s="21"/>
      <c r="C24" s="21"/>
      <c r="D24" s="14"/>
      <c r="F24" s="52" t="s">
        <v>31</v>
      </c>
      <c r="G24" s="98">
        <v>0</v>
      </c>
      <c r="H24" s="2" t="s">
        <v>32</v>
      </c>
    </row>
    <row r="25" spans="1:8" ht="13.5" thickBot="1">
      <c r="A25" s="6" t="s">
        <v>146</v>
      </c>
      <c r="B25" s="21"/>
      <c r="C25" s="21"/>
      <c r="D25" s="66">
        <f>G25</f>
        <v>0</v>
      </c>
      <c r="E25" s="2" t="s">
        <v>11</v>
      </c>
      <c r="F25" s="53" t="s">
        <v>146</v>
      </c>
      <c r="G25" s="54">
        <f>IF(G24=0,0,(100/G24)*10.89)</f>
        <v>0</v>
      </c>
      <c r="H25" s="2" t="s">
        <v>11</v>
      </c>
    </row>
    <row r="26" spans="1:6" ht="12.75">
      <c r="A26" s="6"/>
      <c r="B26" s="21"/>
      <c r="C26" s="21"/>
      <c r="D26" s="14"/>
      <c r="F26" s="2" t="s">
        <v>51</v>
      </c>
    </row>
    <row r="27" spans="1:4" ht="12.75">
      <c r="A27" s="4" t="s">
        <v>14</v>
      </c>
      <c r="B27" s="21"/>
      <c r="C27" s="21"/>
      <c r="D27" s="14"/>
    </row>
    <row r="28" spans="1:4" ht="6.75" customHeight="1" thickBot="1">
      <c r="A28" s="6"/>
      <c r="B28" s="21"/>
      <c r="C28" s="21"/>
      <c r="D28" s="14"/>
    </row>
    <row r="29" spans="1:8" ht="13.5" thickBot="1">
      <c r="A29" s="6" t="s">
        <v>15</v>
      </c>
      <c r="B29" s="21"/>
      <c r="C29" s="21"/>
      <c r="D29" s="67">
        <v>0.032</v>
      </c>
      <c r="E29" s="2" t="s">
        <v>0</v>
      </c>
      <c r="F29" s="6"/>
      <c r="G29" s="71">
        <f>IF(0.0321&gt;D29,"","Taux inscrit plus élevé que maximum autorisé")</f>
      </c>
      <c r="H29" s="6"/>
    </row>
    <row r="30" spans="1:7" ht="12.75">
      <c r="A30" s="6"/>
      <c r="B30" s="21"/>
      <c r="C30" s="21"/>
      <c r="D30" s="14"/>
      <c r="G30" s="72"/>
    </row>
    <row r="31" spans="1:7" ht="12.75">
      <c r="A31" s="4" t="s">
        <v>58</v>
      </c>
      <c r="G31" s="71"/>
    </row>
    <row r="32" spans="1:9" ht="8.25" customHeight="1" thickBot="1">
      <c r="A32" s="4"/>
      <c r="G32" s="71"/>
      <c r="H32" s="69"/>
      <c r="I32" s="69"/>
    </row>
    <row r="33" spans="1:9" ht="12.75">
      <c r="A33" s="6" t="s">
        <v>33</v>
      </c>
      <c r="B33" s="21"/>
      <c r="C33" s="21"/>
      <c r="D33" s="99">
        <v>18</v>
      </c>
      <c r="E33" s="2" t="s">
        <v>54</v>
      </c>
      <c r="G33" s="71">
        <f>IF(18.1&gt;D33,"","Taux inscrit plus élevé que maximum autorisé")</f>
      </c>
      <c r="H33" s="69"/>
      <c r="I33" s="69"/>
    </row>
    <row r="34" spans="1:9" ht="12.75">
      <c r="A34" s="6" t="s">
        <v>238</v>
      </c>
      <c r="B34" s="21"/>
      <c r="C34" s="21"/>
      <c r="D34" s="193">
        <v>8</v>
      </c>
      <c r="E34" s="2" t="s">
        <v>43</v>
      </c>
      <c r="G34" s="71"/>
      <c r="H34" s="69"/>
      <c r="I34" s="69"/>
    </row>
    <row r="35" spans="1:9" ht="12.75">
      <c r="A35" s="6" t="s">
        <v>34</v>
      </c>
      <c r="B35" s="21"/>
      <c r="C35" s="21"/>
      <c r="D35" s="100">
        <v>8</v>
      </c>
      <c r="E35" s="2" t="s">
        <v>43</v>
      </c>
      <c r="G35" s="71">
        <f>IF(8.1&gt;D35,"","Taux inscrit plus élevé que maximum autorisé")</f>
      </c>
      <c r="H35" s="69"/>
      <c r="I35" s="69"/>
    </row>
    <row r="36" spans="1:7" ht="13.5" thickBot="1">
      <c r="A36" s="6" t="s">
        <v>35</v>
      </c>
      <c r="B36" s="21"/>
      <c r="C36" s="21"/>
      <c r="D36" s="101">
        <v>3</v>
      </c>
      <c r="E36" s="2" t="s">
        <v>44</v>
      </c>
      <c r="G36" s="71">
        <f>IF(3.1&gt;D36,"","Taux inscrit plus élevé que maximum autorisé")</f>
      </c>
    </row>
    <row r="37" spans="1:5" ht="13.5" thickBot="1">
      <c r="A37" s="6" t="s">
        <v>39</v>
      </c>
      <c r="B37" s="21"/>
      <c r="C37" s="21"/>
      <c r="D37" s="78">
        <f>SUM(D33:D36)</f>
        <v>37</v>
      </c>
      <c r="E37" s="2" t="s">
        <v>11</v>
      </c>
    </row>
    <row r="38" spans="1:4" ht="12.75">
      <c r="A38" s="6"/>
      <c r="B38" s="21"/>
      <c r="C38" s="21"/>
      <c r="D38" s="14"/>
    </row>
    <row r="39" spans="1:5" ht="12.75">
      <c r="A39" s="4" t="s">
        <v>73</v>
      </c>
      <c r="B39" s="21"/>
      <c r="C39" s="21"/>
      <c r="D39" s="14"/>
      <c r="E39" s="23"/>
    </row>
    <row r="40" spans="1:4" ht="7.5" customHeight="1">
      <c r="A40" s="6"/>
      <c r="B40" s="21"/>
      <c r="C40" s="21"/>
      <c r="D40" s="14"/>
    </row>
    <row r="41" spans="1:8" ht="13.5" thickBot="1">
      <c r="A41" s="6" t="s">
        <v>74</v>
      </c>
      <c r="B41" s="21"/>
      <c r="C41" s="21"/>
      <c r="D41" s="68">
        <v>0.012</v>
      </c>
      <c r="E41" s="2" t="s">
        <v>1</v>
      </c>
      <c r="F41" s="6"/>
      <c r="G41" s="71">
        <f>IF(0.0121&gt;D41,"","Taux inscrit plus élevé que maximum autorisé")</f>
      </c>
      <c r="H41" s="6"/>
    </row>
    <row r="42" spans="1:7" ht="14.25" customHeight="1">
      <c r="A42" s="6"/>
      <c r="B42" s="21"/>
      <c r="C42" s="21"/>
      <c r="D42" s="5"/>
      <c r="F42" s="6"/>
      <c r="G42" s="6"/>
    </row>
    <row r="43" spans="1:7" ht="12.75">
      <c r="A43" s="24" t="s">
        <v>12</v>
      </c>
      <c r="B43" s="21"/>
      <c r="C43" s="21"/>
      <c r="D43" s="5"/>
      <c r="F43" s="6"/>
      <c r="G43" s="6"/>
    </row>
    <row r="44" spans="2:7" ht="13.5" thickBot="1">
      <c r="B44" s="5"/>
      <c r="C44" s="5"/>
      <c r="D44" s="5"/>
      <c r="F44" s="6"/>
      <c r="G44" s="6"/>
    </row>
    <row r="45" spans="1:7" ht="12.75">
      <c r="A45" s="2" t="s">
        <v>18</v>
      </c>
      <c r="D45" s="25">
        <f>D10</f>
        <v>1390.4019195603091</v>
      </c>
      <c r="E45" s="2" t="s">
        <v>11</v>
      </c>
      <c r="F45" s="6"/>
      <c r="G45" s="6"/>
    </row>
    <row r="46" spans="1:7" ht="12.75">
      <c r="A46" s="2" t="s">
        <v>23</v>
      </c>
      <c r="D46" s="26">
        <f>ROUND(D15*100,0)/100</f>
        <v>21.13</v>
      </c>
      <c r="E46" s="2" t="s">
        <v>11</v>
      </c>
      <c r="F46" s="6"/>
      <c r="G46" s="6"/>
    </row>
    <row r="47" spans="1:7" ht="12.75">
      <c r="A47" s="2" t="s">
        <v>24</v>
      </c>
      <c r="D47" s="26">
        <f>D25</f>
        <v>0</v>
      </c>
      <c r="E47" s="2" t="s">
        <v>11</v>
      </c>
      <c r="F47" s="6"/>
      <c r="G47" s="6"/>
    </row>
    <row r="48" spans="1:7" ht="12.75">
      <c r="A48" s="2" t="s">
        <v>20</v>
      </c>
      <c r="D48" s="26">
        <f>SUM(D45:D47)</f>
        <v>1411.5319195603092</v>
      </c>
      <c r="E48" s="2" t="s">
        <v>11</v>
      </c>
      <c r="F48" s="6"/>
      <c r="G48" s="6"/>
    </row>
    <row r="49" spans="1:7" ht="13.5" thickBot="1">
      <c r="A49" s="2" t="s">
        <v>19</v>
      </c>
      <c r="D49" s="27">
        <f>D29</f>
        <v>0.032</v>
      </c>
      <c r="F49" s="6"/>
      <c r="G49" s="6"/>
    </row>
    <row r="50" spans="1:7" ht="13.5" thickBot="1">
      <c r="A50" s="2" t="s">
        <v>25</v>
      </c>
      <c r="D50" s="28">
        <f>(ROUND(D48*(1+D49)*100,0))/100</f>
        <v>1456.7</v>
      </c>
      <c r="E50" s="2" t="s">
        <v>11</v>
      </c>
      <c r="F50" s="192"/>
      <c r="G50" s="6"/>
    </row>
    <row r="51" spans="1:7" ht="12.75">
      <c r="A51" s="2" t="s">
        <v>59</v>
      </c>
      <c r="D51" s="43">
        <f>D37</f>
        <v>37</v>
      </c>
      <c r="E51" s="2" t="s">
        <v>11</v>
      </c>
      <c r="F51" s="6"/>
      <c r="G51" s="6"/>
    </row>
    <row r="52" spans="1:7" ht="13.5" thickBot="1">
      <c r="A52" s="2" t="s">
        <v>75</v>
      </c>
      <c r="D52" s="42">
        <f>D41</f>
        <v>0.012</v>
      </c>
      <c r="F52" s="6"/>
      <c r="G52" s="6"/>
    </row>
    <row r="53" spans="1:7" ht="13.5" thickBot="1">
      <c r="A53" s="2" t="s">
        <v>60</v>
      </c>
      <c r="D53" s="28">
        <f>(ROUND(D51*(1+D52)*100,0))/100</f>
        <v>37.44</v>
      </c>
      <c r="E53" s="2" t="s">
        <v>11</v>
      </c>
      <c r="F53" s="192"/>
      <c r="G53" s="6"/>
    </row>
    <row r="54" spans="1:7" ht="13.5" thickBot="1">
      <c r="A54" s="2" t="s">
        <v>61</v>
      </c>
      <c r="D54" s="28">
        <f>D50+D53</f>
        <v>1494.14</v>
      </c>
      <c r="E54" s="2" t="s">
        <v>11</v>
      </c>
      <c r="F54" s="6"/>
      <c r="G54" s="6"/>
    </row>
    <row r="55" spans="1:7" s="16" customFormat="1" ht="13.5" thickBot="1">
      <c r="A55" s="16" t="s">
        <v>13</v>
      </c>
      <c r="D55" s="157">
        <f>G21</f>
        <v>36</v>
      </c>
      <c r="E55" s="16" t="s">
        <v>16</v>
      </c>
      <c r="F55" s="45"/>
      <c r="G55" s="45"/>
    </row>
    <row r="56" spans="4:7" ht="12.75">
      <c r="D56" s="156"/>
      <c r="F56" s="6"/>
      <c r="G56" s="6"/>
    </row>
    <row r="57" spans="6:7" ht="13.5" thickBot="1">
      <c r="F57" s="46"/>
      <c r="G57" s="6"/>
    </row>
    <row r="58" spans="1:7" ht="13.5" thickBot="1">
      <c r="A58" s="2" t="s">
        <v>134</v>
      </c>
      <c r="D58" s="155">
        <v>0.9</v>
      </c>
      <c r="E58" s="2" t="s">
        <v>133</v>
      </c>
      <c r="F58" s="46"/>
      <c r="G58" s="6"/>
    </row>
    <row r="59" spans="1:7" ht="13.5" thickBot="1">
      <c r="A59" s="2" t="s">
        <v>236</v>
      </c>
      <c r="D59" s="154">
        <f>(ROUND(D58*D54*100,0))/100</f>
        <v>1344.73</v>
      </c>
      <c r="E59" s="2" t="s">
        <v>11</v>
      </c>
      <c r="F59" s="46"/>
      <c r="G59" s="6"/>
    </row>
    <row r="60" spans="1:7" ht="12.75">
      <c r="A60" s="2" t="s">
        <v>233</v>
      </c>
      <c r="D60" s="189">
        <f>(ROUND(D50*D58*D55*100,0))/100</f>
        <v>47197.08</v>
      </c>
      <c r="E60" s="2" t="s">
        <v>17</v>
      </c>
      <c r="F60" s="46"/>
      <c r="G60" s="6"/>
    </row>
    <row r="61" spans="1:7" ht="13.5" thickBot="1">
      <c r="A61" s="2" t="s">
        <v>234</v>
      </c>
      <c r="D61" s="190">
        <f>(ROUND(D53*D55*D58*100,0))/100</f>
        <v>1213.06</v>
      </c>
      <c r="E61" s="2" t="s">
        <v>17</v>
      </c>
      <c r="F61" s="46"/>
      <c r="G61" s="6"/>
    </row>
    <row r="62" spans="1:7" ht="13.5" thickBot="1">
      <c r="A62" s="2" t="s">
        <v>235</v>
      </c>
      <c r="D62" s="154">
        <f>D60+D61</f>
        <v>48410.14</v>
      </c>
      <c r="E62" s="2" t="s">
        <v>17</v>
      </c>
      <c r="F62" s="191"/>
      <c r="G62" s="6"/>
    </row>
    <row r="63" spans="6:7" ht="12.75">
      <c r="F63" s="46"/>
      <c r="G63" s="6"/>
    </row>
    <row r="64" spans="4:7" ht="12.75">
      <c r="D64" s="16"/>
      <c r="E64" s="16"/>
      <c r="F64" s="46"/>
      <c r="G64" s="6"/>
    </row>
    <row r="65" spans="6:7" ht="12.75">
      <c r="F65" s="46"/>
      <c r="G65" s="6"/>
    </row>
    <row r="66" spans="6:7" ht="12.75">
      <c r="F66" s="46"/>
      <c r="G66" s="6"/>
    </row>
    <row r="67" spans="6:7" ht="12.75">
      <c r="F67" s="46"/>
      <c r="G67" s="6"/>
    </row>
    <row r="68" spans="6:7" ht="12.75">
      <c r="F68" s="46"/>
      <c r="G68" s="6"/>
    </row>
    <row r="69" spans="6:7" ht="12.75">
      <c r="F69" s="46"/>
      <c r="G69" s="6"/>
    </row>
    <row r="70" spans="1:8" ht="25.5" customHeight="1">
      <c r="A70" s="233" t="s">
        <v>52</v>
      </c>
      <c r="B70" s="233"/>
      <c r="C70" s="233"/>
      <c r="D70" s="233"/>
      <c r="E70" s="233"/>
      <c r="F70" s="233"/>
      <c r="G70" s="233"/>
      <c r="H70" s="233"/>
    </row>
    <row r="71" spans="1:4" ht="18.75" customHeight="1">
      <c r="A71" s="234"/>
      <c r="B71" s="234"/>
      <c r="C71" s="234"/>
      <c r="D71" s="234"/>
    </row>
    <row r="72" spans="1:4" ht="12.75">
      <c r="A72" s="2" t="s">
        <v>2</v>
      </c>
      <c r="D72" s="34" t="s">
        <v>4</v>
      </c>
    </row>
    <row r="73" spans="1:4" ht="18.75" customHeight="1">
      <c r="A73" s="36"/>
      <c r="B73" s="36"/>
      <c r="C73" s="36"/>
      <c r="D73" s="36"/>
    </row>
    <row r="74" spans="1:8" ht="12.75">
      <c r="A74" s="2" t="s">
        <v>3</v>
      </c>
      <c r="H74" s="37" t="s">
        <v>264</v>
      </c>
    </row>
  </sheetData>
  <sheetProtection password="F73D" sheet="1" objects="1" scenarios="1"/>
  <mergeCells count="10">
    <mergeCell ref="F23:G23"/>
    <mergeCell ref="A70:H70"/>
    <mergeCell ref="A71:D71"/>
    <mergeCell ref="D7:E7"/>
    <mergeCell ref="F9:G9"/>
    <mergeCell ref="D2:I2"/>
    <mergeCell ref="D6:E6"/>
    <mergeCell ref="H4:I4"/>
    <mergeCell ref="A4:B4"/>
    <mergeCell ref="D4:F4"/>
  </mergeCells>
  <printOptions horizontalCentered="1"/>
  <pageMargins left="0" right="0" top="0" bottom="0" header="0.5118110236220472" footer="0.5118110236220472"/>
  <pageSetup horizontalDpi="600" verticalDpi="600" orientation="portrait" paperSize="5" scale="8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49">
      <selection activeCell="A49" sqref="A1:IV16384"/>
    </sheetView>
  </sheetViews>
  <sheetFormatPr defaultColWidth="11.421875" defaultRowHeight="12.75"/>
  <cols>
    <col min="1" max="1" width="11.421875" style="2" customWidth="1"/>
    <col min="2" max="2" width="15.421875" style="2" customWidth="1"/>
    <col min="3" max="4" width="11.421875" style="2" customWidth="1"/>
    <col min="5" max="5" width="8.28125" style="2" customWidth="1"/>
    <col min="6" max="6" width="37.421875" style="2" customWidth="1"/>
    <col min="7" max="7" width="11.7109375" style="2" customWidth="1"/>
    <col min="8" max="8" width="7.140625" style="2" customWidth="1"/>
    <col min="9" max="9" width="6.57421875" style="2" customWidth="1"/>
    <col min="10" max="10" width="3.421875" style="2" customWidth="1"/>
    <col min="11" max="16384" width="11.421875" style="2" customWidth="1"/>
  </cols>
  <sheetData>
    <row r="1" spans="1:7" s="3" customFormat="1" ht="21.75" customHeight="1">
      <c r="A1" s="73"/>
      <c r="B1" s="73"/>
      <c r="C1" s="73"/>
      <c r="D1" s="73"/>
      <c r="E1" s="73"/>
      <c r="F1" s="73"/>
      <c r="G1" s="73"/>
    </row>
    <row r="2" spans="1:10" s="3" customFormat="1" ht="101.25" customHeight="1">
      <c r="A2" s="73"/>
      <c r="B2" s="73"/>
      <c r="C2" s="73"/>
      <c r="D2" s="226" t="s">
        <v>87</v>
      </c>
      <c r="E2" s="226"/>
      <c r="F2" s="226"/>
      <c r="G2" s="226"/>
      <c r="H2" s="226"/>
      <c r="I2" s="226"/>
      <c r="J2" s="158"/>
    </row>
    <row r="4" spans="1:9" s="3" customFormat="1" ht="31.5" customHeight="1">
      <c r="A4" s="242" t="s">
        <v>28</v>
      </c>
      <c r="B4" s="242"/>
      <c r="C4" s="62"/>
      <c r="D4" s="230" t="s">
        <v>49</v>
      </c>
      <c r="E4" s="230"/>
      <c r="F4" s="230"/>
      <c r="G4" s="63"/>
      <c r="H4" s="239" t="s">
        <v>48</v>
      </c>
      <c r="I4" s="239"/>
    </row>
    <row r="5" spans="8:9" ht="12.75">
      <c r="H5" s="70"/>
      <c r="I5" s="70"/>
    </row>
    <row r="6" spans="1:5" ht="12.75">
      <c r="A6" s="2" t="s">
        <v>29</v>
      </c>
      <c r="D6" s="227"/>
      <c r="E6" s="227"/>
    </row>
    <row r="7" spans="1:5" ht="12.75">
      <c r="A7" s="2" t="s">
        <v>30</v>
      </c>
      <c r="D7" s="227"/>
      <c r="E7" s="227"/>
    </row>
    <row r="8" ht="13.5" customHeight="1"/>
    <row r="9" spans="1:8" ht="32.25" customHeight="1" thickBot="1">
      <c r="A9" s="4" t="s">
        <v>237</v>
      </c>
      <c r="F9" s="240"/>
      <c r="G9" s="241"/>
      <c r="H9" s="59"/>
    </row>
    <row r="10" spans="4:8" ht="13.5" thickBot="1">
      <c r="D10" s="79">
        <v>259</v>
      </c>
      <c r="E10" s="2" t="s">
        <v>11</v>
      </c>
      <c r="F10" s="60"/>
      <c r="G10" s="80"/>
      <c r="H10" s="61"/>
    </row>
    <row r="11" spans="4:8" ht="12.75">
      <c r="D11" s="5"/>
      <c r="F11" s="61"/>
      <c r="G11" s="58"/>
      <c r="H11" s="61"/>
    </row>
    <row r="12" spans="1:8" ht="13.5" thickBot="1">
      <c r="A12" s="4" t="s">
        <v>147</v>
      </c>
      <c r="D12" s="5"/>
      <c r="F12" s="22"/>
      <c r="G12" s="22"/>
      <c r="H12" s="22"/>
    </row>
    <row r="13" spans="1:8" ht="12.75" customHeight="1" thickBot="1">
      <c r="A13" s="4"/>
      <c r="D13" s="5"/>
      <c r="F13" s="172" t="s">
        <v>149</v>
      </c>
      <c r="G13" s="173"/>
      <c r="H13" s="181"/>
    </row>
    <row r="14" spans="1:9" ht="25.5" customHeight="1" thickBot="1">
      <c r="A14" s="75" t="s">
        <v>36</v>
      </c>
      <c r="D14" s="65">
        <f>G16</f>
        <v>-51.79999999999999</v>
      </c>
      <c r="E14" s="2" t="s">
        <v>11</v>
      </c>
      <c r="F14" s="175" t="s">
        <v>245</v>
      </c>
      <c r="G14" s="176">
        <v>5</v>
      </c>
      <c r="H14" s="237" t="s">
        <v>150</v>
      </c>
      <c r="I14" s="238"/>
    </row>
    <row r="15" spans="1:9" ht="15.75" customHeight="1" thickBot="1">
      <c r="A15" s="75"/>
      <c r="D15" s="179"/>
      <c r="F15" s="87" t="s">
        <v>38</v>
      </c>
      <c r="G15" s="182">
        <f>1-(4/(IF(G14&lt;4,4,G14)))</f>
        <v>0.19999999999999996</v>
      </c>
      <c r="H15" s="180"/>
      <c r="I15" s="174"/>
    </row>
    <row r="16" spans="6:8" ht="13.5" thickBot="1">
      <c r="F16" s="177" t="s">
        <v>36</v>
      </c>
      <c r="G16" s="178">
        <f>-G15*D10</f>
        <v>-51.79999999999999</v>
      </c>
      <c r="H16" s="2" t="s">
        <v>11</v>
      </c>
    </row>
    <row r="17" spans="1:4" ht="9.75" customHeight="1" thickBot="1">
      <c r="A17" s="4"/>
      <c r="C17" s="5"/>
      <c r="D17" s="5"/>
    </row>
    <row r="18" spans="1:9" ht="31.5" customHeight="1" thickBot="1">
      <c r="A18" s="32" t="s">
        <v>55</v>
      </c>
      <c r="B18" s="21"/>
      <c r="C18" s="21"/>
      <c r="D18" s="44">
        <f>SUMPRODUCT(I19:I23,G19:G23)/G24</f>
        <v>3.358068965517236</v>
      </c>
      <c r="E18" s="2" t="s">
        <v>11</v>
      </c>
      <c r="F18" s="7" t="s">
        <v>22</v>
      </c>
      <c r="G18" s="76" t="s">
        <v>40</v>
      </c>
      <c r="H18" s="13" t="s">
        <v>41</v>
      </c>
      <c r="I18" s="57" t="s">
        <v>42</v>
      </c>
    </row>
    <row r="19" spans="4:9" ht="18" customHeight="1">
      <c r="D19" s="77"/>
      <c r="E19" s="5"/>
      <c r="F19" s="8" t="s">
        <v>6</v>
      </c>
      <c r="G19" s="38">
        <v>10</v>
      </c>
      <c r="H19" s="29">
        <f>($D$10+$D$14)*(1+0)</f>
        <v>207.20000000000002</v>
      </c>
      <c r="I19" s="15">
        <f>H19-($D$10+$D$14)</f>
        <v>0</v>
      </c>
    </row>
    <row r="20" spans="4:9" ht="18" customHeight="1">
      <c r="D20" s="77"/>
      <c r="E20" s="5"/>
      <c r="F20" s="9" t="s">
        <v>7</v>
      </c>
      <c r="G20" s="39">
        <v>4</v>
      </c>
      <c r="H20" s="17">
        <f>($D$10+$D$14)*(1+0)</f>
        <v>207.20000000000002</v>
      </c>
      <c r="I20" s="18">
        <f>H20-($D$10+$D$14)</f>
        <v>0</v>
      </c>
    </row>
    <row r="21" spans="4:9" ht="18" customHeight="1">
      <c r="D21" s="77"/>
      <c r="E21" s="5"/>
      <c r="F21" s="9" t="s">
        <v>8</v>
      </c>
      <c r="G21" s="39">
        <v>5</v>
      </c>
      <c r="H21" s="17">
        <f>($D$10+$D$14)*(1+0.007)</f>
        <v>208.6504</v>
      </c>
      <c r="I21" s="18">
        <f>H21-($D$10+$D$14)</f>
        <v>1.4503999999999735</v>
      </c>
    </row>
    <row r="22" spans="4:9" ht="18" customHeight="1">
      <c r="D22" s="77"/>
      <c r="E22" s="5"/>
      <c r="F22" s="9" t="s">
        <v>9</v>
      </c>
      <c r="G22" s="39">
        <v>5</v>
      </c>
      <c r="H22" s="30">
        <f>($D$10+$D$14)*(1+0.026)</f>
        <v>212.58720000000002</v>
      </c>
      <c r="I22" s="31">
        <f>H22-($D$10+$D$14)</f>
        <v>5.387200000000007</v>
      </c>
    </row>
    <row r="23" spans="4:9" ht="18" customHeight="1" thickBot="1">
      <c r="D23" s="77"/>
      <c r="E23" s="5"/>
      <c r="F23" s="10" t="s">
        <v>10</v>
      </c>
      <c r="G23" s="40">
        <v>5</v>
      </c>
      <c r="H23" s="19">
        <f>($D$10+$D$14)*(1+0.061)</f>
        <v>219.8392</v>
      </c>
      <c r="I23" s="20">
        <f>H23-($D$10+$D$14)</f>
        <v>12.639199999999988</v>
      </c>
    </row>
    <row r="24" spans="6:8" ht="18" customHeight="1" thickBot="1">
      <c r="F24" s="11" t="s">
        <v>5</v>
      </c>
      <c r="G24" s="41">
        <f>SUM(G19:G23)</f>
        <v>29</v>
      </c>
      <c r="H24" s="12"/>
    </row>
    <row r="25" spans="4:9" ht="12.75">
      <c r="D25" s="5"/>
      <c r="E25" s="5"/>
      <c r="H25" s="5"/>
      <c r="I25" s="5"/>
    </row>
    <row r="26" spans="1:4" ht="12.75">
      <c r="A26" s="4" t="s">
        <v>14</v>
      </c>
      <c r="B26" s="21"/>
      <c r="C26" s="21"/>
      <c r="D26" s="14"/>
    </row>
    <row r="27" spans="1:4" ht="6.75" customHeight="1" thickBot="1">
      <c r="A27" s="6"/>
      <c r="B27" s="21"/>
      <c r="C27" s="21"/>
      <c r="D27" s="14"/>
    </row>
    <row r="28" spans="1:8" ht="13.5" thickBot="1">
      <c r="A28" s="6" t="s">
        <v>15</v>
      </c>
      <c r="B28" s="21"/>
      <c r="C28" s="21"/>
      <c r="D28" s="67">
        <v>0.032</v>
      </c>
      <c r="E28" s="2" t="s">
        <v>0</v>
      </c>
      <c r="F28" s="6"/>
      <c r="G28" s="71">
        <f>IF(0.0321&gt;D28,"","Taux inscrit plus élevé que maximum autorisé")</f>
      </c>
      <c r="H28" s="6"/>
    </row>
    <row r="29" spans="1:7" ht="12.75">
      <c r="A29" s="6"/>
      <c r="B29" s="21"/>
      <c r="C29" s="21"/>
      <c r="D29" s="14"/>
      <c r="G29" s="72"/>
    </row>
    <row r="30" spans="1:7" ht="12.75">
      <c r="A30" s="4" t="s">
        <v>58</v>
      </c>
      <c r="G30" s="71"/>
    </row>
    <row r="31" spans="1:7" ht="8.25" customHeight="1" thickBot="1">
      <c r="A31" s="4"/>
      <c r="G31" s="71"/>
    </row>
    <row r="32" spans="1:9" ht="12.75">
      <c r="A32" s="6" t="s">
        <v>33</v>
      </c>
      <c r="B32" s="21"/>
      <c r="C32" s="21"/>
      <c r="D32" s="99">
        <v>18</v>
      </c>
      <c r="E32" s="2" t="s">
        <v>54</v>
      </c>
      <c r="G32" s="71">
        <f>IF(18.1&gt;D32,"","Taux inscrit plus élevé que maximum autorisé")</f>
      </c>
      <c r="H32" s="69"/>
      <c r="I32" s="69"/>
    </row>
    <row r="33" spans="1:9" ht="12.75">
      <c r="A33" s="6" t="s">
        <v>238</v>
      </c>
      <c r="B33" s="21"/>
      <c r="C33" s="21"/>
      <c r="D33" s="193">
        <v>8</v>
      </c>
      <c r="E33" s="2" t="s">
        <v>43</v>
      </c>
      <c r="G33" s="71"/>
      <c r="H33" s="69"/>
      <c r="I33" s="69"/>
    </row>
    <row r="34" spans="1:9" ht="12.75">
      <c r="A34" s="6" t="s">
        <v>34</v>
      </c>
      <c r="B34" s="21"/>
      <c r="C34" s="21"/>
      <c r="D34" s="100">
        <v>8</v>
      </c>
      <c r="E34" s="2" t="s">
        <v>43</v>
      </c>
      <c r="G34" s="71">
        <f>IF(8.1&gt;D34,"","Taux inscrit plus élevé que maximum autorisé")</f>
      </c>
      <c r="H34" s="69"/>
      <c r="I34" s="69"/>
    </row>
    <row r="35" spans="1:7" ht="13.5" thickBot="1">
      <c r="A35" s="6" t="s">
        <v>35</v>
      </c>
      <c r="B35" s="21"/>
      <c r="C35" s="21"/>
      <c r="D35" s="101">
        <v>3</v>
      </c>
      <c r="E35" s="2" t="s">
        <v>44</v>
      </c>
      <c r="G35" s="71">
        <f>IF(3.1&gt;D35,"","Taux inscrit plus élevé que maximum autorisé")</f>
      </c>
    </row>
    <row r="36" spans="1:5" ht="13.5" thickBot="1">
      <c r="A36" s="6" t="s">
        <v>39</v>
      </c>
      <c r="B36" s="21"/>
      <c r="C36" s="21"/>
      <c r="D36" s="78">
        <f>SUM(D32:D35)</f>
        <v>37</v>
      </c>
      <c r="E36" s="2" t="s">
        <v>11</v>
      </c>
    </row>
    <row r="37" spans="1:4" ht="12.75">
      <c r="A37" s="6"/>
      <c r="B37" s="21"/>
      <c r="C37" s="21"/>
      <c r="D37" s="14"/>
    </row>
    <row r="38" spans="1:5" ht="12.75">
      <c r="A38" s="4" t="s">
        <v>73</v>
      </c>
      <c r="B38" s="21"/>
      <c r="C38" s="21"/>
      <c r="D38" s="14"/>
      <c r="E38" s="23"/>
    </row>
    <row r="39" spans="1:4" ht="7.5" customHeight="1">
      <c r="A39" s="6"/>
      <c r="B39" s="21"/>
      <c r="C39" s="21"/>
      <c r="D39" s="14"/>
    </row>
    <row r="40" spans="1:8" ht="13.5" thickBot="1">
      <c r="A40" s="6" t="s">
        <v>74</v>
      </c>
      <c r="B40" s="21"/>
      <c r="C40" s="21"/>
      <c r="D40" s="68">
        <v>0.012</v>
      </c>
      <c r="E40" s="2" t="s">
        <v>1</v>
      </c>
      <c r="F40" s="6"/>
      <c r="G40" s="71">
        <f>IF(0.0121&gt;D40,"","Taux inscrit plus élevé que maximum autorisé")</f>
      </c>
      <c r="H40" s="6"/>
    </row>
    <row r="41" spans="1:7" ht="14.25" customHeight="1">
      <c r="A41" s="6"/>
      <c r="B41" s="21"/>
      <c r="C41" s="21"/>
      <c r="D41" s="5"/>
      <c r="F41" s="6"/>
      <c r="G41" s="6"/>
    </row>
    <row r="42" spans="1:7" ht="12.75">
      <c r="A42" s="24" t="s">
        <v>12</v>
      </c>
      <c r="B42" s="21"/>
      <c r="C42" s="21"/>
      <c r="D42" s="5"/>
      <c r="F42" s="6"/>
      <c r="G42" s="6"/>
    </row>
    <row r="43" spans="2:7" ht="13.5" thickBot="1">
      <c r="B43" s="5"/>
      <c r="C43" s="5"/>
      <c r="D43" s="5"/>
      <c r="F43" s="6"/>
      <c r="G43" s="6"/>
    </row>
    <row r="44" spans="1:7" ht="12.75">
      <c r="A44" s="2" t="s">
        <v>18</v>
      </c>
      <c r="D44" s="25">
        <f>D10</f>
        <v>259</v>
      </c>
      <c r="E44" s="2" t="s">
        <v>11</v>
      </c>
      <c r="F44" s="6"/>
      <c r="G44" s="6"/>
    </row>
    <row r="45" spans="1:7" ht="12.75">
      <c r="A45" s="2" t="s">
        <v>148</v>
      </c>
      <c r="D45" s="35">
        <f>D14</f>
        <v>-51.79999999999999</v>
      </c>
      <c r="E45" s="2" t="s">
        <v>11</v>
      </c>
      <c r="F45" s="6"/>
      <c r="G45" s="6"/>
    </row>
    <row r="46" spans="1:7" ht="12.75">
      <c r="A46" s="2" t="s">
        <v>23</v>
      </c>
      <c r="D46" s="26">
        <f>ROUND(D18*100,0)/100</f>
        <v>3.36</v>
      </c>
      <c r="E46" s="2" t="s">
        <v>11</v>
      </c>
      <c r="F46" s="6"/>
      <c r="G46" s="6"/>
    </row>
    <row r="47" spans="1:7" ht="12.75">
      <c r="A47" s="2" t="s">
        <v>20</v>
      </c>
      <c r="D47" s="26">
        <f>SUM(D44:D46)</f>
        <v>210.56000000000003</v>
      </c>
      <c r="E47" s="2" t="s">
        <v>11</v>
      </c>
      <c r="F47" s="6"/>
      <c r="G47" s="6"/>
    </row>
    <row r="48" spans="1:7" ht="13.5" thickBot="1">
      <c r="A48" s="2" t="s">
        <v>19</v>
      </c>
      <c r="D48" s="27">
        <f>D28</f>
        <v>0.032</v>
      </c>
      <c r="F48" s="6"/>
      <c r="G48" s="6"/>
    </row>
    <row r="49" spans="1:7" ht="13.5" thickBot="1">
      <c r="A49" s="2" t="s">
        <v>25</v>
      </c>
      <c r="D49" s="28">
        <f>(ROUND(D47*(1+D48)*100,0))/100</f>
        <v>217.3</v>
      </c>
      <c r="E49" s="2" t="s">
        <v>11</v>
      </c>
      <c r="F49" s="192"/>
      <c r="G49" s="6"/>
    </row>
    <row r="50" spans="1:7" ht="12.75">
      <c r="A50" s="2" t="s">
        <v>59</v>
      </c>
      <c r="D50" s="43">
        <f>D36</f>
        <v>37</v>
      </c>
      <c r="E50" s="2" t="s">
        <v>11</v>
      </c>
      <c r="F50" s="6"/>
      <c r="G50" s="6"/>
    </row>
    <row r="51" spans="1:7" ht="13.5" thickBot="1">
      <c r="A51" s="2" t="s">
        <v>75</v>
      </c>
      <c r="D51" s="42">
        <f>D40</f>
        <v>0.012</v>
      </c>
      <c r="F51" s="6"/>
      <c r="G51" s="6"/>
    </row>
    <row r="52" spans="1:7" ht="13.5" thickBot="1">
      <c r="A52" s="2" t="s">
        <v>60</v>
      </c>
      <c r="D52" s="28">
        <f>(ROUND(D50*(1+D51)*100,0))/100</f>
        <v>37.44</v>
      </c>
      <c r="E52" s="2" t="s">
        <v>11</v>
      </c>
      <c r="F52" s="192"/>
      <c r="G52" s="6"/>
    </row>
    <row r="53" spans="1:7" ht="13.5" thickBot="1">
      <c r="A53" s="2" t="s">
        <v>61</v>
      </c>
      <c r="D53" s="28">
        <f>D49+D52</f>
        <v>254.74</v>
      </c>
      <c r="E53" s="2" t="s">
        <v>11</v>
      </c>
      <c r="F53" s="6"/>
      <c r="G53" s="6"/>
    </row>
    <row r="54" spans="1:7" s="16" customFormat="1" ht="13.5" thickBot="1">
      <c r="A54" s="16" t="s">
        <v>13</v>
      </c>
      <c r="D54" s="157">
        <f>G24</f>
        <v>29</v>
      </c>
      <c r="E54" s="16" t="s">
        <v>16</v>
      </c>
      <c r="F54" s="45"/>
      <c r="G54" s="45"/>
    </row>
    <row r="55" spans="4:7" ht="12.75">
      <c r="D55" s="156"/>
      <c r="F55" s="6"/>
      <c r="G55" s="6"/>
    </row>
    <row r="56" spans="6:7" ht="13.5" thickBot="1">
      <c r="F56" s="46"/>
      <c r="G56" s="6"/>
    </row>
    <row r="57" spans="1:7" ht="13.5" thickBot="1">
      <c r="A57" s="2" t="s">
        <v>134</v>
      </c>
      <c r="D57" s="155">
        <v>0.9</v>
      </c>
      <c r="E57" s="2" t="s">
        <v>133</v>
      </c>
      <c r="F57" s="46"/>
      <c r="G57" s="6"/>
    </row>
    <row r="58" spans="1:7" ht="13.5" thickBot="1">
      <c r="A58" s="2" t="s">
        <v>236</v>
      </c>
      <c r="D58" s="154">
        <f>(ROUND(D57*D53*100,0))/100</f>
        <v>229.27</v>
      </c>
      <c r="E58" s="2" t="s">
        <v>11</v>
      </c>
      <c r="F58" s="46"/>
      <c r="G58" s="6"/>
    </row>
    <row r="59" spans="1:7" ht="12.75">
      <c r="A59" s="2" t="s">
        <v>233</v>
      </c>
      <c r="D59" s="189">
        <f>(ROUND(D49*D57*D54*100,0))/100</f>
        <v>5671.53</v>
      </c>
      <c r="E59" s="2" t="s">
        <v>17</v>
      </c>
      <c r="F59" s="46"/>
      <c r="G59" s="6"/>
    </row>
    <row r="60" spans="1:7" ht="13.5" thickBot="1">
      <c r="A60" s="2" t="s">
        <v>234</v>
      </c>
      <c r="D60" s="190">
        <f>(ROUND(D52*D54*D57*100,0))/100</f>
        <v>977.18</v>
      </c>
      <c r="E60" s="2" t="s">
        <v>17</v>
      </c>
      <c r="F60" s="46"/>
      <c r="G60" s="6"/>
    </row>
    <row r="61" spans="1:7" ht="13.5" thickBot="1">
      <c r="A61" s="2" t="s">
        <v>235</v>
      </c>
      <c r="D61" s="154">
        <f>D59+D60</f>
        <v>6648.71</v>
      </c>
      <c r="E61" s="2" t="s">
        <v>17</v>
      </c>
      <c r="F61" s="191"/>
      <c r="G61" s="6"/>
    </row>
    <row r="62" spans="6:7" ht="12.75">
      <c r="F62" s="46"/>
      <c r="G62" s="6"/>
    </row>
    <row r="63" spans="6:7" ht="12.75">
      <c r="F63" s="46"/>
      <c r="G63" s="6"/>
    </row>
    <row r="64" spans="6:7" ht="12.75">
      <c r="F64" s="46"/>
      <c r="G64" s="6"/>
    </row>
    <row r="65" spans="6:7" ht="12.75">
      <c r="F65" s="46"/>
      <c r="G65" s="6"/>
    </row>
    <row r="66" spans="6:7" ht="12.75">
      <c r="F66" s="46"/>
      <c r="G66" s="6"/>
    </row>
    <row r="67" spans="6:7" ht="12.75">
      <c r="F67" s="46"/>
      <c r="G67" s="6"/>
    </row>
    <row r="68" spans="6:7" ht="12.75">
      <c r="F68" s="46"/>
      <c r="G68" s="6"/>
    </row>
    <row r="69" spans="6:7" ht="12.75">
      <c r="F69" s="46"/>
      <c r="G69" s="6"/>
    </row>
    <row r="70" spans="1:8" ht="25.5" customHeight="1">
      <c r="A70" s="233" t="s">
        <v>52</v>
      </c>
      <c r="B70" s="233"/>
      <c r="C70" s="233"/>
      <c r="D70" s="233"/>
      <c r="E70" s="233"/>
      <c r="F70" s="233"/>
      <c r="G70" s="233"/>
      <c r="H70" s="233"/>
    </row>
    <row r="71" spans="1:4" ht="18.75" customHeight="1">
      <c r="A71" s="234"/>
      <c r="B71" s="234"/>
      <c r="C71" s="234"/>
      <c r="D71" s="234"/>
    </row>
    <row r="72" spans="1:4" ht="12.75">
      <c r="A72" s="2" t="s">
        <v>2</v>
      </c>
      <c r="D72" s="34" t="s">
        <v>4</v>
      </c>
    </row>
    <row r="73" spans="1:4" ht="18.75" customHeight="1">
      <c r="A73" s="36"/>
      <c r="B73" s="36"/>
      <c r="C73" s="36"/>
      <c r="D73" s="36"/>
    </row>
    <row r="74" spans="1:8" ht="12.75">
      <c r="A74" s="2" t="s">
        <v>3</v>
      </c>
      <c r="H74" s="37" t="s">
        <v>264</v>
      </c>
    </row>
  </sheetData>
  <sheetProtection password="F73D" sheet="1" objects="1" scenarios="1"/>
  <mergeCells count="10">
    <mergeCell ref="H14:I14"/>
    <mergeCell ref="D2:I2"/>
    <mergeCell ref="A71:D71"/>
    <mergeCell ref="H4:I4"/>
    <mergeCell ref="D6:E6"/>
    <mergeCell ref="D7:E7"/>
    <mergeCell ref="F9:G9"/>
    <mergeCell ref="A4:B4"/>
    <mergeCell ref="D4:F4"/>
    <mergeCell ref="A70:H70"/>
  </mergeCells>
  <printOptions horizontalCentered="1"/>
  <pageMargins left="0" right="0" top="0" bottom="0" header="0.5118110236220472" footer="0.5118110236220472"/>
  <pageSetup horizontalDpi="600" verticalDpi="600" orientation="portrait" paperSize="5" scale="85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49">
      <selection activeCell="A49" sqref="A1:IV16384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4" width="11.421875" style="2" customWidth="1"/>
    <col min="5" max="5" width="8.28125" style="2" customWidth="1"/>
    <col min="6" max="6" width="43.7109375" style="2" customWidth="1"/>
    <col min="7" max="7" width="13.00390625" style="2" customWidth="1"/>
    <col min="8" max="8" width="14.421875" style="2" customWidth="1"/>
    <col min="9" max="9" width="6.57421875" style="2" customWidth="1"/>
    <col min="10" max="10" width="1.8515625" style="2" customWidth="1"/>
    <col min="11" max="16384" width="11.421875" style="2" customWidth="1"/>
  </cols>
  <sheetData>
    <row r="1" spans="1:7" s="3" customFormat="1" ht="21.75" customHeight="1">
      <c r="A1" s="73"/>
      <c r="B1" s="73"/>
      <c r="C1" s="73"/>
      <c r="D1" s="73"/>
      <c r="E1" s="73"/>
      <c r="F1" s="73"/>
      <c r="G1" s="73"/>
    </row>
    <row r="2" spans="1:10" s="3" customFormat="1" ht="101.25" customHeight="1">
      <c r="A2" s="73"/>
      <c r="B2" s="73"/>
      <c r="C2" s="73"/>
      <c r="D2" s="226" t="s">
        <v>87</v>
      </c>
      <c r="E2" s="226"/>
      <c r="F2" s="226"/>
      <c r="G2" s="226"/>
      <c r="H2" s="226"/>
      <c r="I2" s="226"/>
      <c r="J2" s="158"/>
    </row>
    <row r="4" spans="1:9" s="3" customFormat="1" ht="96" customHeight="1">
      <c r="A4" s="229" t="s">
        <v>28</v>
      </c>
      <c r="B4" s="229"/>
      <c r="C4" s="62"/>
      <c r="D4" s="230" t="s">
        <v>262</v>
      </c>
      <c r="E4" s="230"/>
      <c r="F4" s="230"/>
      <c r="G4" s="63"/>
      <c r="H4" s="228" t="s">
        <v>47</v>
      </c>
      <c r="I4" s="228"/>
    </row>
    <row r="6" spans="1:5" ht="12.75">
      <c r="A6" s="2" t="s">
        <v>29</v>
      </c>
      <c r="D6" s="227"/>
      <c r="E6" s="227"/>
    </row>
    <row r="7" spans="1:5" ht="12.75">
      <c r="A7" s="2" t="s">
        <v>30</v>
      </c>
      <c r="D7" s="227"/>
      <c r="E7" s="227"/>
    </row>
    <row r="8" ht="13.5" customHeight="1" thickBot="1"/>
    <row r="9" spans="1:9" ht="23.25" customHeight="1" thickBot="1">
      <c r="A9" s="4" t="s">
        <v>237</v>
      </c>
      <c r="F9" s="243" t="s">
        <v>45</v>
      </c>
      <c r="G9" s="244"/>
      <c r="H9" s="245"/>
      <c r="I9" s="64" t="s">
        <v>46</v>
      </c>
    </row>
    <row r="10" spans="4:9" ht="13.5" thickBot="1">
      <c r="D10" s="1">
        <v>637</v>
      </c>
      <c r="E10" s="2" t="s">
        <v>11</v>
      </c>
      <c r="F10" s="246" t="s">
        <v>243</v>
      </c>
      <c r="G10" s="247"/>
      <c r="H10" s="248"/>
      <c r="I10" s="81">
        <v>629</v>
      </c>
    </row>
    <row r="11" spans="4:9" ht="26.25" customHeight="1">
      <c r="D11" s="82"/>
      <c r="F11" s="249" t="s">
        <v>56</v>
      </c>
      <c r="G11" s="250"/>
      <c r="H11" s="251"/>
      <c r="I11" s="83">
        <v>547</v>
      </c>
    </row>
    <row r="12" spans="4:9" ht="18" customHeight="1">
      <c r="D12" s="5"/>
      <c r="F12" s="252" t="s">
        <v>254</v>
      </c>
      <c r="G12" s="253"/>
      <c r="H12" s="254"/>
      <c r="I12" s="83">
        <v>532</v>
      </c>
    </row>
    <row r="13" spans="4:9" ht="16.5" customHeight="1" thickBot="1">
      <c r="D13" s="5"/>
      <c r="F13" s="256" t="s">
        <v>255</v>
      </c>
      <c r="G13" s="257"/>
      <c r="H13" s="258"/>
      <c r="I13" s="84">
        <v>311</v>
      </c>
    </row>
    <row r="14" spans="1:9" ht="18" customHeight="1">
      <c r="A14" s="4" t="s">
        <v>21</v>
      </c>
      <c r="C14" s="5"/>
      <c r="D14" s="5"/>
      <c r="F14" s="255"/>
      <c r="G14" s="255"/>
      <c r="H14" s="255"/>
      <c r="I14" s="85"/>
    </row>
    <row r="15" spans="1:4" ht="9.75" customHeight="1" thickBot="1">
      <c r="A15" s="4"/>
      <c r="C15" s="5"/>
      <c r="D15" s="5"/>
    </row>
    <row r="16" spans="1:9" ht="31.5" customHeight="1" thickBot="1">
      <c r="A16" s="32" t="s">
        <v>55</v>
      </c>
      <c r="B16" s="21"/>
      <c r="C16" s="21"/>
      <c r="D16" s="44">
        <f>SUMPRODUCT(I17:I21,G17:G21)/G22</f>
        <v>6.118552631578941</v>
      </c>
      <c r="E16" s="2" t="s">
        <v>11</v>
      </c>
      <c r="F16" s="7" t="s">
        <v>22</v>
      </c>
      <c r="G16" s="76" t="s">
        <v>40</v>
      </c>
      <c r="H16" s="13" t="s">
        <v>41</v>
      </c>
      <c r="I16" s="57" t="s">
        <v>42</v>
      </c>
    </row>
    <row r="17" spans="4:9" ht="18" customHeight="1">
      <c r="D17" s="77"/>
      <c r="E17" s="5"/>
      <c r="F17" s="8" t="s">
        <v>6</v>
      </c>
      <c r="G17" s="38">
        <v>8</v>
      </c>
      <c r="H17" s="29">
        <f>$D$10*(1+0)</f>
        <v>637</v>
      </c>
      <c r="I17" s="15">
        <f>H17-$D$10</f>
        <v>0</v>
      </c>
    </row>
    <row r="18" spans="4:9" ht="18" customHeight="1">
      <c r="D18" s="77"/>
      <c r="E18" s="5"/>
      <c r="F18" s="9" t="s">
        <v>7</v>
      </c>
      <c r="G18" s="39">
        <v>15</v>
      </c>
      <c r="H18" s="17">
        <f>$D$10*(1+0)</f>
        <v>637</v>
      </c>
      <c r="I18" s="18">
        <f>H18-$D$10</f>
        <v>0</v>
      </c>
    </row>
    <row r="19" spans="4:9" ht="18" customHeight="1">
      <c r="D19" s="77"/>
      <c r="E19" s="5"/>
      <c r="F19" s="9" t="s">
        <v>8</v>
      </c>
      <c r="G19" s="39">
        <v>5</v>
      </c>
      <c r="H19" s="17">
        <f>$D$10*(1+0.007)</f>
        <v>641.459</v>
      </c>
      <c r="I19" s="18">
        <f>H19-$D$10</f>
        <v>4.458999999999946</v>
      </c>
    </row>
    <row r="20" spans="4:9" ht="18" customHeight="1">
      <c r="D20" s="77"/>
      <c r="E20" s="5"/>
      <c r="F20" s="9" t="s">
        <v>9</v>
      </c>
      <c r="G20" s="39">
        <v>8</v>
      </c>
      <c r="H20" s="30">
        <f>$D$10*(1+0.026)</f>
        <v>653.562</v>
      </c>
      <c r="I20" s="31">
        <f>H20-$D$10</f>
        <v>16.562000000000012</v>
      </c>
    </row>
    <row r="21" spans="4:9" ht="18" customHeight="1" thickBot="1">
      <c r="D21" s="77"/>
      <c r="E21" s="5"/>
      <c r="F21" s="10" t="s">
        <v>10</v>
      </c>
      <c r="G21" s="40">
        <v>2</v>
      </c>
      <c r="H21" s="19">
        <f>$D$10*(1+0.061)</f>
        <v>675.857</v>
      </c>
      <c r="I21" s="20">
        <f>H21-$D$10</f>
        <v>38.85699999999997</v>
      </c>
    </row>
    <row r="22" spans="6:8" ht="18" customHeight="1" thickBot="1">
      <c r="F22" s="11" t="s">
        <v>5</v>
      </c>
      <c r="G22" s="41">
        <f>SUM(G17:G21)</f>
        <v>38</v>
      </c>
      <c r="H22" s="12"/>
    </row>
    <row r="23" spans="4:9" ht="13.5" thickBot="1">
      <c r="D23" s="5"/>
      <c r="E23" s="5"/>
      <c r="H23" s="5"/>
      <c r="I23" s="5"/>
    </row>
    <row r="24" spans="1:7" ht="13.5" thickBot="1">
      <c r="A24" s="4" t="s">
        <v>145</v>
      </c>
      <c r="B24" s="21"/>
      <c r="C24" s="21"/>
      <c r="D24" s="14"/>
      <c r="F24" s="231" t="s">
        <v>144</v>
      </c>
      <c r="G24" s="232"/>
    </row>
    <row r="25" spans="1:8" ht="12.75" customHeight="1" thickBot="1">
      <c r="A25" s="6"/>
      <c r="B25" s="21"/>
      <c r="C25" s="21"/>
      <c r="D25" s="14"/>
      <c r="F25" s="52" t="s">
        <v>31</v>
      </c>
      <c r="G25" s="98">
        <v>0</v>
      </c>
      <c r="H25" s="2" t="s">
        <v>32</v>
      </c>
    </row>
    <row r="26" spans="1:8" ht="13.5" thickBot="1">
      <c r="A26" s="6" t="s">
        <v>146</v>
      </c>
      <c r="B26" s="21"/>
      <c r="C26" s="21"/>
      <c r="D26" s="66">
        <f>G26</f>
        <v>0</v>
      </c>
      <c r="E26" s="2" t="s">
        <v>11</v>
      </c>
      <c r="F26" s="53" t="s">
        <v>146</v>
      </c>
      <c r="G26" s="54">
        <f>IF(G25=0,0,(100/G25)*10.89)</f>
        <v>0</v>
      </c>
      <c r="H26" s="2" t="s">
        <v>11</v>
      </c>
    </row>
    <row r="27" spans="1:6" ht="12.75">
      <c r="A27" s="6"/>
      <c r="B27" s="21"/>
      <c r="C27" s="21"/>
      <c r="D27" s="14"/>
      <c r="F27" s="2" t="s">
        <v>51</v>
      </c>
    </row>
    <row r="28" spans="1:4" ht="12.75">
      <c r="A28" s="4" t="s">
        <v>14</v>
      </c>
      <c r="B28" s="21"/>
      <c r="C28" s="21"/>
      <c r="D28" s="14"/>
    </row>
    <row r="29" spans="1:4" ht="6.75" customHeight="1" thickBot="1">
      <c r="A29" s="6"/>
      <c r="B29" s="21"/>
      <c r="C29" s="21"/>
      <c r="D29" s="14"/>
    </row>
    <row r="30" spans="1:8" ht="13.5" thickBot="1">
      <c r="A30" s="6" t="s">
        <v>15</v>
      </c>
      <c r="B30" s="21"/>
      <c r="C30" s="21"/>
      <c r="D30" s="67">
        <v>0.032</v>
      </c>
      <c r="E30" s="2" t="s">
        <v>0</v>
      </c>
      <c r="F30" s="6"/>
      <c r="G30" s="71">
        <f>IF(0.0321&gt;D30,"","Taux inscrit plus élevé que maximum autorisé")</f>
      </c>
      <c r="H30" s="6"/>
    </row>
    <row r="31" spans="1:7" ht="12.75">
      <c r="A31" s="6"/>
      <c r="B31" s="21"/>
      <c r="C31" s="21"/>
      <c r="D31" s="14"/>
      <c r="G31" s="72"/>
    </row>
    <row r="32" spans="1:7" ht="12.75">
      <c r="A32" s="4" t="s">
        <v>58</v>
      </c>
      <c r="G32" s="71"/>
    </row>
    <row r="33" spans="1:7" ht="8.25" customHeight="1" thickBot="1">
      <c r="A33" s="4"/>
      <c r="G33" s="71"/>
    </row>
    <row r="34" spans="1:9" ht="12.75">
      <c r="A34" s="6" t="s">
        <v>33</v>
      </c>
      <c r="B34" s="21"/>
      <c r="C34" s="21"/>
      <c r="D34" s="99">
        <v>18</v>
      </c>
      <c r="E34" s="2" t="s">
        <v>54</v>
      </c>
      <c r="G34" s="71">
        <f>IF(18.1&gt;D34,"","Taux inscrit plus élevé que maximum autorisé")</f>
      </c>
      <c r="H34" s="69"/>
      <c r="I34" s="69"/>
    </row>
    <row r="35" spans="1:9" ht="12.75">
      <c r="A35" s="6" t="s">
        <v>238</v>
      </c>
      <c r="B35" s="21"/>
      <c r="C35" s="21"/>
      <c r="D35" s="193">
        <v>8</v>
      </c>
      <c r="E35" s="2" t="s">
        <v>43</v>
      </c>
      <c r="G35" s="71"/>
      <c r="H35" s="69"/>
      <c r="I35" s="69"/>
    </row>
    <row r="36" spans="1:9" ht="12.75">
      <c r="A36" s="6" t="s">
        <v>34</v>
      </c>
      <c r="B36" s="21"/>
      <c r="C36" s="21"/>
      <c r="D36" s="100">
        <v>8</v>
      </c>
      <c r="E36" s="2" t="s">
        <v>43</v>
      </c>
      <c r="G36" s="71">
        <f>IF(8.1&gt;D36,"","Taux inscrit plus élevé que maximum autorisé")</f>
      </c>
      <c r="H36" s="69"/>
      <c r="I36" s="69"/>
    </row>
    <row r="37" spans="1:7" ht="13.5" thickBot="1">
      <c r="A37" s="6" t="s">
        <v>35</v>
      </c>
      <c r="B37" s="21"/>
      <c r="C37" s="21"/>
      <c r="D37" s="101">
        <v>3</v>
      </c>
      <c r="E37" s="2" t="s">
        <v>44</v>
      </c>
      <c r="G37" s="71">
        <f>IF(3.1&gt;D37,"","Taux inscrit plus élevé que maximum autorisé")</f>
      </c>
    </row>
    <row r="38" spans="1:5" ht="13.5" thickBot="1">
      <c r="A38" s="6" t="s">
        <v>39</v>
      </c>
      <c r="B38" s="21"/>
      <c r="C38" s="21"/>
      <c r="D38" s="78">
        <f>SUM(D34:D37)</f>
        <v>37</v>
      </c>
      <c r="E38" s="2" t="s">
        <v>11</v>
      </c>
    </row>
    <row r="39" spans="1:4" ht="12.75">
      <c r="A39" s="6"/>
      <c r="B39" s="21"/>
      <c r="C39" s="21"/>
      <c r="D39" s="14"/>
    </row>
    <row r="40" spans="1:5" ht="12.75">
      <c r="A40" s="4" t="s">
        <v>73</v>
      </c>
      <c r="B40" s="21"/>
      <c r="C40" s="21"/>
      <c r="D40" s="14"/>
      <c r="E40" s="23"/>
    </row>
    <row r="41" spans="1:4" ht="7.5" customHeight="1">
      <c r="A41" s="6"/>
      <c r="B41" s="21"/>
      <c r="C41" s="21"/>
      <c r="D41" s="14"/>
    </row>
    <row r="42" spans="1:8" ht="13.5" thickBot="1">
      <c r="A42" s="6" t="s">
        <v>74</v>
      </c>
      <c r="B42" s="21"/>
      <c r="C42" s="21"/>
      <c r="D42" s="68">
        <v>0.012</v>
      </c>
      <c r="E42" s="2" t="s">
        <v>1</v>
      </c>
      <c r="F42" s="6"/>
      <c r="G42" s="71">
        <f>IF(0.0121&gt;D42,"","Taux inscrit plus élevé que maximum autorisé")</f>
      </c>
      <c r="H42" s="6"/>
    </row>
    <row r="43" spans="1:7" ht="14.25" customHeight="1">
      <c r="A43" s="6"/>
      <c r="B43" s="21"/>
      <c r="C43" s="21"/>
      <c r="D43" s="5"/>
      <c r="F43" s="6"/>
      <c r="G43" s="6"/>
    </row>
    <row r="44" spans="1:7" ht="12.75">
      <c r="A44" s="24" t="s">
        <v>12</v>
      </c>
      <c r="B44" s="21"/>
      <c r="C44" s="21"/>
      <c r="D44" s="5"/>
      <c r="F44" s="6"/>
      <c r="G44" s="6"/>
    </row>
    <row r="45" spans="2:7" ht="13.5" thickBot="1">
      <c r="B45" s="5"/>
      <c r="C45" s="5"/>
      <c r="D45" s="5"/>
      <c r="F45" s="6"/>
      <c r="G45" s="6"/>
    </row>
    <row r="46" spans="1:7" ht="12.75">
      <c r="A46" s="2" t="s">
        <v>18</v>
      </c>
      <c r="D46" s="25">
        <f>D10</f>
        <v>637</v>
      </c>
      <c r="E46" s="2" t="s">
        <v>11</v>
      </c>
      <c r="F46" s="6"/>
      <c r="G46" s="6"/>
    </row>
    <row r="47" spans="1:7" ht="12.75">
      <c r="A47" s="2" t="s">
        <v>23</v>
      </c>
      <c r="D47" s="26">
        <f>ROUND(D16*100,0)/100</f>
        <v>6.12</v>
      </c>
      <c r="E47" s="2" t="s">
        <v>11</v>
      </c>
      <c r="F47" s="6"/>
      <c r="G47" s="6"/>
    </row>
    <row r="48" spans="1:7" ht="12.75">
      <c r="A48" s="2" t="s">
        <v>24</v>
      </c>
      <c r="D48" s="26">
        <f>D26</f>
        <v>0</v>
      </c>
      <c r="E48" s="2" t="s">
        <v>11</v>
      </c>
      <c r="F48" s="6"/>
      <c r="G48" s="6"/>
    </row>
    <row r="49" spans="1:7" ht="12.75">
      <c r="A49" s="2" t="s">
        <v>20</v>
      </c>
      <c r="D49" s="26">
        <f>SUM(D46:D48)</f>
        <v>643.12</v>
      </c>
      <c r="E49" s="2" t="s">
        <v>11</v>
      </c>
      <c r="F49" s="6"/>
      <c r="G49" s="6"/>
    </row>
    <row r="50" spans="1:7" ht="13.5" thickBot="1">
      <c r="A50" s="2" t="s">
        <v>19</v>
      </c>
      <c r="D50" s="27">
        <f>D30</f>
        <v>0.032</v>
      </c>
      <c r="F50" s="6"/>
      <c r="G50" s="6"/>
    </row>
    <row r="51" spans="1:7" ht="13.5" thickBot="1">
      <c r="A51" s="2" t="s">
        <v>25</v>
      </c>
      <c r="D51" s="28">
        <f>(ROUND(D49*(1+D50)*100,0))/100</f>
        <v>663.7</v>
      </c>
      <c r="E51" s="2" t="s">
        <v>11</v>
      </c>
      <c r="F51" s="192"/>
      <c r="G51" s="6"/>
    </row>
    <row r="52" spans="1:7" ht="12.75">
      <c r="A52" s="2" t="s">
        <v>59</v>
      </c>
      <c r="D52" s="43">
        <f>D38</f>
        <v>37</v>
      </c>
      <c r="E52" s="2" t="s">
        <v>11</v>
      </c>
      <c r="F52" s="6"/>
      <c r="G52" s="6"/>
    </row>
    <row r="53" spans="1:7" ht="13.5" thickBot="1">
      <c r="A53" s="2" t="s">
        <v>75</v>
      </c>
      <c r="D53" s="42">
        <f>D42</f>
        <v>0.012</v>
      </c>
      <c r="F53" s="6"/>
      <c r="G53" s="6"/>
    </row>
    <row r="54" spans="1:7" ht="13.5" thickBot="1">
      <c r="A54" s="2" t="s">
        <v>60</v>
      </c>
      <c r="D54" s="28">
        <f>(ROUND(D52*(1+D53)*100,0))/100</f>
        <v>37.44</v>
      </c>
      <c r="E54" s="2" t="s">
        <v>11</v>
      </c>
      <c r="F54" s="192"/>
      <c r="G54" s="6"/>
    </row>
    <row r="55" spans="1:7" ht="13.5" thickBot="1">
      <c r="A55" s="2" t="s">
        <v>61</v>
      </c>
      <c r="D55" s="28">
        <f>D51+D54</f>
        <v>701.1400000000001</v>
      </c>
      <c r="E55" s="2" t="s">
        <v>11</v>
      </c>
      <c r="F55" s="6"/>
      <c r="G55" s="6"/>
    </row>
    <row r="56" spans="1:7" s="16" customFormat="1" ht="13.5" thickBot="1">
      <c r="A56" s="16" t="s">
        <v>13</v>
      </c>
      <c r="D56" s="157">
        <f>G22</f>
        <v>38</v>
      </c>
      <c r="E56" s="16" t="s">
        <v>16</v>
      </c>
      <c r="F56" s="45"/>
      <c r="G56" s="45"/>
    </row>
    <row r="57" spans="4:7" ht="12.75">
      <c r="D57" s="156"/>
      <c r="F57" s="6"/>
      <c r="G57" s="6"/>
    </row>
    <row r="58" spans="6:7" ht="13.5" thickBot="1">
      <c r="F58" s="46"/>
      <c r="G58" s="6"/>
    </row>
    <row r="59" spans="1:7" ht="13.5" thickBot="1">
      <c r="A59" s="2" t="s">
        <v>134</v>
      </c>
      <c r="D59" s="155">
        <v>0.9</v>
      </c>
      <c r="E59" s="2" t="s">
        <v>133</v>
      </c>
      <c r="F59" s="46"/>
      <c r="G59" s="6"/>
    </row>
    <row r="60" spans="1:7" ht="13.5" thickBot="1">
      <c r="A60" s="2" t="s">
        <v>236</v>
      </c>
      <c r="D60" s="154">
        <f>(ROUND(D59*D55*100,0))/100</f>
        <v>631.03</v>
      </c>
      <c r="E60" s="2" t="s">
        <v>11</v>
      </c>
      <c r="F60" s="46"/>
      <c r="G60" s="6"/>
    </row>
    <row r="61" spans="1:7" ht="12.75">
      <c r="A61" s="2" t="s">
        <v>233</v>
      </c>
      <c r="D61" s="189">
        <f>(ROUND(D51*D59*D56*100,0))/100</f>
        <v>22698.54</v>
      </c>
      <c r="E61" s="2" t="s">
        <v>17</v>
      </c>
      <c r="F61" s="46"/>
      <c r="G61" s="6"/>
    </row>
    <row r="62" spans="1:7" ht="13.5" thickBot="1">
      <c r="A62" s="2" t="s">
        <v>234</v>
      </c>
      <c r="D62" s="190">
        <f>(ROUND(D54*D56*D59*100,0))/100</f>
        <v>1280.45</v>
      </c>
      <c r="E62" s="2" t="s">
        <v>17</v>
      </c>
      <c r="F62" s="46"/>
      <c r="G62" s="6"/>
    </row>
    <row r="63" spans="1:7" ht="13.5" thickBot="1">
      <c r="A63" s="2" t="s">
        <v>235</v>
      </c>
      <c r="D63" s="154">
        <f>D61+D62</f>
        <v>23978.99</v>
      </c>
      <c r="E63" s="2" t="s">
        <v>17</v>
      </c>
      <c r="F63" s="191"/>
      <c r="G63" s="6"/>
    </row>
    <row r="64" spans="6:7" ht="12.75">
      <c r="F64" s="46"/>
      <c r="G64" s="6"/>
    </row>
    <row r="65" spans="6:7" ht="12.75">
      <c r="F65" s="46"/>
      <c r="G65" s="6"/>
    </row>
    <row r="66" spans="6:7" ht="12.75">
      <c r="F66" s="46"/>
      <c r="G66" s="6"/>
    </row>
    <row r="67" spans="6:7" ht="12.75">
      <c r="F67" s="46"/>
      <c r="G67" s="6"/>
    </row>
    <row r="68" spans="6:7" ht="12.75">
      <c r="F68" s="46"/>
      <c r="G68" s="6"/>
    </row>
    <row r="69" spans="6:7" ht="12.75">
      <c r="F69" s="46"/>
      <c r="G69" s="6"/>
    </row>
    <row r="70" spans="1:8" ht="25.5" customHeight="1">
      <c r="A70" s="233" t="s">
        <v>52</v>
      </c>
      <c r="B70" s="233"/>
      <c r="C70" s="233"/>
      <c r="D70" s="233"/>
      <c r="E70" s="233"/>
      <c r="F70" s="233"/>
      <c r="G70" s="233"/>
      <c r="H70" s="233"/>
    </row>
    <row r="71" spans="1:4" ht="18.75" customHeight="1">
      <c r="A71" s="234"/>
      <c r="B71" s="234"/>
      <c r="C71" s="234"/>
      <c r="D71" s="234"/>
    </row>
    <row r="72" spans="1:4" ht="12.75">
      <c r="A72" s="2" t="s">
        <v>2</v>
      </c>
      <c r="D72" s="34" t="s">
        <v>4</v>
      </c>
    </row>
    <row r="73" spans="1:4" ht="18.75" customHeight="1">
      <c r="A73" s="36"/>
      <c r="B73" s="36"/>
      <c r="C73" s="36"/>
      <c r="D73" s="36"/>
    </row>
    <row r="74" spans="1:8" ht="12.75">
      <c r="A74" s="2" t="s">
        <v>3</v>
      </c>
      <c r="H74" s="37" t="s">
        <v>264</v>
      </c>
    </row>
  </sheetData>
  <sheetProtection password="F73D" sheet="1" objects="1" scenarios="1"/>
  <mergeCells count="15">
    <mergeCell ref="D2:I2"/>
    <mergeCell ref="D6:E6"/>
    <mergeCell ref="H4:I4"/>
    <mergeCell ref="A70:H70"/>
    <mergeCell ref="A4:B4"/>
    <mergeCell ref="D4:F4"/>
    <mergeCell ref="A71:D71"/>
    <mergeCell ref="D7:E7"/>
    <mergeCell ref="F9:H9"/>
    <mergeCell ref="F10:H10"/>
    <mergeCell ref="F11:H11"/>
    <mergeCell ref="F12:H12"/>
    <mergeCell ref="F14:H14"/>
    <mergeCell ref="F24:G24"/>
    <mergeCell ref="F13:H13"/>
  </mergeCells>
  <printOptions horizontalCentered="1"/>
  <pageMargins left="0" right="0" top="0" bottom="0" header="0.5118110236220472" footer="0.5118110236220472"/>
  <pageSetup horizontalDpi="600" verticalDpi="600" orientation="portrait" paperSize="5" scale="78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M8" sqref="M8"/>
    </sheetView>
  </sheetViews>
  <sheetFormatPr defaultColWidth="11.421875" defaultRowHeight="12.75"/>
  <cols>
    <col min="1" max="1" width="11.421875" style="2" customWidth="1"/>
    <col min="2" max="2" width="14.57421875" style="2" customWidth="1"/>
    <col min="3" max="4" width="11.421875" style="2" customWidth="1"/>
    <col min="5" max="5" width="8.28125" style="2" customWidth="1"/>
    <col min="6" max="6" width="40.00390625" style="2" customWidth="1"/>
    <col min="7" max="7" width="11.7109375" style="2" customWidth="1"/>
    <col min="8" max="8" width="7.140625" style="2" customWidth="1"/>
    <col min="9" max="9" width="6.57421875" style="2" customWidth="1"/>
    <col min="10" max="10" width="3.421875" style="2" customWidth="1"/>
    <col min="11" max="16384" width="11.421875" style="2" customWidth="1"/>
  </cols>
  <sheetData>
    <row r="1" spans="1:7" s="3" customFormat="1" ht="21.75" customHeight="1">
      <c r="A1" s="73"/>
      <c r="B1" s="73"/>
      <c r="C1" s="73"/>
      <c r="D1" s="73"/>
      <c r="E1" s="73"/>
      <c r="F1" s="73"/>
      <c r="G1" s="73"/>
    </row>
    <row r="2" spans="1:10" s="3" customFormat="1" ht="101.25" customHeight="1">
      <c r="A2" s="73"/>
      <c r="B2" s="73"/>
      <c r="C2" s="73"/>
      <c r="D2" s="226" t="s">
        <v>87</v>
      </c>
      <c r="E2" s="226"/>
      <c r="F2" s="226"/>
      <c r="G2" s="226"/>
      <c r="H2" s="226"/>
      <c r="I2" s="226"/>
      <c r="J2" s="158"/>
    </row>
    <row r="4" spans="1:9" s="3" customFormat="1" ht="31.5" customHeight="1">
      <c r="A4" s="242" t="s">
        <v>28</v>
      </c>
      <c r="B4" s="242"/>
      <c r="C4" s="62"/>
      <c r="D4" s="230" t="s">
        <v>266</v>
      </c>
      <c r="E4" s="230"/>
      <c r="F4" s="230"/>
      <c r="G4" s="63"/>
      <c r="H4" s="239" t="s">
        <v>53</v>
      </c>
      <c r="I4" s="239"/>
    </row>
    <row r="5" spans="8:9" ht="12.75">
      <c r="H5" s="239"/>
      <c r="I5" s="239"/>
    </row>
    <row r="6" spans="1:5" ht="12.75">
      <c r="A6" s="2" t="s">
        <v>29</v>
      </c>
      <c r="D6" s="227"/>
      <c r="E6" s="227"/>
    </row>
    <row r="7" spans="1:5" ht="12.75">
      <c r="A7" s="2" t="s">
        <v>30</v>
      </c>
      <c r="D7" s="227"/>
      <c r="E7" s="227"/>
    </row>
    <row r="8" ht="13.5" customHeight="1" thickBot="1"/>
    <row r="9" spans="1:9" ht="32.25" customHeight="1" thickBot="1">
      <c r="A9" s="4" t="s">
        <v>237</v>
      </c>
      <c r="F9" s="243" t="s">
        <v>45</v>
      </c>
      <c r="G9" s="244"/>
      <c r="H9" s="245"/>
      <c r="I9" s="64" t="s">
        <v>46</v>
      </c>
    </row>
    <row r="10" spans="4:9" ht="13.5" thickBot="1">
      <c r="D10" s="1">
        <v>547</v>
      </c>
      <c r="E10" s="2" t="s">
        <v>11</v>
      </c>
      <c r="F10" s="246" t="s">
        <v>267</v>
      </c>
      <c r="G10" s="247"/>
      <c r="H10" s="248"/>
      <c r="I10" s="81">
        <v>547</v>
      </c>
    </row>
    <row r="11" spans="4:9" ht="13.5" thickBot="1">
      <c r="D11" s="5"/>
      <c r="F11" s="261" t="s">
        <v>268</v>
      </c>
      <c r="G11" s="262"/>
      <c r="H11" s="263"/>
      <c r="I11" s="84">
        <v>259</v>
      </c>
    </row>
    <row r="12" spans="1:8" ht="13.5" thickBot="1">
      <c r="A12" s="4" t="s">
        <v>232</v>
      </c>
      <c r="D12" s="5"/>
      <c r="F12" s="22"/>
      <c r="G12" s="22"/>
      <c r="H12" s="22"/>
    </row>
    <row r="13" spans="1:8" ht="12.75" customHeight="1" thickBot="1">
      <c r="A13" s="4"/>
      <c r="D13" s="5"/>
      <c r="F13" s="259" t="s">
        <v>247</v>
      </c>
      <c r="G13" s="260"/>
      <c r="H13" s="22"/>
    </row>
    <row r="14" spans="1:7" ht="13.5" thickBot="1">
      <c r="A14" s="75" t="s">
        <v>36</v>
      </c>
      <c r="D14" s="65">
        <f>G15</f>
        <v>-43.76</v>
      </c>
      <c r="E14" s="2" t="s">
        <v>11</v>
      </c>
      <c r="F14" s="86" t="s">
        <v>246</v>
      </c>
      <c r="G14" s="51">
        <v>0.08</v>
      </c>
    </row>
    <row r="15" spans="6:8" ht="13.5" thickBot="1">
      <c r="F15" s="87" t="s">
        <v>36</v>
      </c>
      <c r="G15" s="50">
        <f>-D10*G14</f>
        <v>-43.76</v>
      </c>
      <c r="H15" s="2" t="s">
        <v>11</v>
      </c>
    </row>
    <row r="16" spans="1:8" ht="12.75">
      <c r="A16" s="75"/>
      <c r="D16" s="47"/>
      <c r="F16" s="2" t="s">
        <v>51</v>
      </c>
      <c r="G16" s="22"/>
      <c r="H16" s="22"/>
    </row>
    <row r="17" spans="1:8" ht="18" customHeight="1">
      <c r="A17" s="4" t="s">
        <v>21</v>
      </c>
      <c r="C17" s="5"/>
      <c r="D17" s="5"/>
      <c r="F17" s="6"/>
      <c r="G17" s="6"/>
      <c r="H17" s="6"/>
    </row>
    <row r="18" spans="1:4" ht="9.75" customHeight="1" thickBot="1">
      <c r="A18" s="4"/>
      <c r="C18" s="5"/>
      <c r="D18" s="5"/>
    </row>
    <row r="19" spans="1:9" ht="31.5" customHeight="1" thickBot="1">
      <c r="A19" s="32" t="s">
        <v>55</v>
      </c>
      <c r="B19" s="21"/>
      <c r="C19" s="21"/>
      <c r="D19" s="44">
        <f>SUMPRODUCT(I20:I24,G20:G24)/G25</f>
        <v>5.9130699999999905</v>
      </c>
      <c r="E19" s="2" t="s">
        <v>11</v>
      </c>
      <c r="F19" s="7" t="s">
        <v>22</v>
      </c>
      <c r="G19" s="76" t="s">
        <v>40</v>
      </c>
      <c r="H19" s="13" t="s">
        <v>41</v>
      </c>
      <c r="I19" s="57" t="s">
        <v>42</v>
      </c>
    </row>
    <row r="20" spans="4:9" ht="18" customHeight="1">
      <c r="D20" s="77"/>
      <c r="E20" s="5"/>
      <c r="F20" s="8" t="s">
        <v>6</v>
      </c>
      <c r="G20" s="38">
        <v>10</v>
      </c>
      <c r="H20" s="29">
        <f>($D$10+$D$14)*(1+0)</f>
        <v>503.24</v>
      </c>
      <c r="I20" s="15">
        <f>H20-($D$10+$D$14)</f>
        <v>0</v>
      </c>
    </row>
    <row r="21" spans="4:9" ht="18" customHeight="1">
      <c r="D21" s="77"/>
      <c r="E21" s="5"/>
      <c r="F21" s="9" t="s">
        <v>7</v>
      </c>
      <c r="G21" s="39">
        <v>15</v>
      </c>
      <c r="H21" s="17">
        <f>($D$10+$D$14)*(1+0)</f>
        <v>503.24</v>
      </c>
      <c r="I21" s="18">
        <f>H21-($D$10+$D$14)</f>
        <v>0</v>
      </c>
    </row>
    <row r="22" spans="4:9" ht="18" customHeight="1">
      <c r="D22" s="77"/>
      <c r="E22" s="5"/>
      <c r="F22" s="9" t="s">
        <v>8</v>
      </c>
      <c r="G22" s="39">
        <v>5</v>
      </c>
      <c r="H22" s="17">
        <f>($D$10+$D$14)*(1+0.007)</f>
        <v>506.76267999999993</v>
      </c>
      <c r="I22" s="18">
        <f>H22-($D$10+$D$14)</f>
        <v>3.522679999999923</v>
      </c>
    </row>
    <row r="23" spans="4:9" ht="18" customHeight="1">
      <c r="D23" s="77"/>
      <c r="E23" s="5"/>
      <c r="F23" s="9" t="s">
        <v>9</v>
      </c>
      <c r="G23" s="39">
        <v>5</v>
      </c>
      <c r="H23" s="30">
        <f>($D$10+$D$14)*(1+0.026)</f>
        <v>516.32424</v>
      </c>
      <c r="I23" s="31">
        <f>H23-($D$10+$D$14)</f>
        <v>13.084240000000023</v>
      </c>
    </row>
    <row r="24" spans="4:9" ht="18" customHeight="1" thickBot="1">
      <c r="D24" s="77"/>
      <c r="E24" s="5"/>
      <c r="F24" s="10" t="s">
        <v>10</v>
      </c>
      <c r="G24" s="40">
        <v>5</v>
      </c>
      <c r="H24" s="19">
        <f>($D$10+$D$14)*(1+0.061)</f>
        <v>533.93764</v>
      </c>
      <c r="I24" s="20">
        <f>H24-($D$10+$D$14)</f>
        <v>30.69763999999998</v>
      </c>
    </row>
    <row r="25" spans="6:8" ht="18" customHeight="1" thickBot="1">
      <c r="F25" s="11" t="s">
        <v>5</v>
      </c>
      <c r="G25" s="41">
        <f>SUM(G20:G24)</f>
        <v>40</v>
      </c>
      <c r="H25" s="12"/>
    </row>
    <row r="26" spans="4:9" ht="13.5" thickBot="1">
      <c r="D26" s="5"/>
      <c r="E26" s="5"/>
      <c r="H26" s="5"/>
      <c r="I26" s="5"/>
    </row>
    <row r="27" spans="1:7" ht="13.5" thickBot="1">
      <c r="A27" s="4" t="s">
        <v>145</v>
      </c>
      <c r="B27" s="21"/>
      <c r="C27" s="21"/>
      <c r="D27" s="14"/>
      <c r="F27" s="231" t="s">
        <v>144</v>
      </c>
      <c r="G27" s="232"/>
    </row>
    <row r="28" spans="1:8" ht="12.75" customHeight="1" thickBot="1">
      <c r="A28" s="6"/>
      <c r="B28" s="21"/>
      <c r="C28" s="21"/>
      <c r="D28" s="14"/>
      <c r="F28" s="52" t="s">
        <v>31</v>
      </c>
      <c r="G28" s="98">
        <v>33</v>
      </c>
      <c r="H28" s="2" t="s">
        <v>32</v>
      </c>
    </row>
    <row r="29" spans="1:8" ht="13.5" thickBot="1">
      <c r="A29" s="6" t="s">
        <v>146</v>
      </c>
      <c r="B29" s="21"/>
      <c r="C29" s="21"/>
      <c r="D29" s="66">
        <f>G29</f>
        <v>33</v>
      </c>
      <c r="E29" s="2" t="s">
        <v>11</v>
      </c>
      <c r="F29" s="53" t="s">
        <v>146</v>
      </c>
      <c r="G29" s="54">
        <f>IF(G28=0,0,(100/G28)*10.89)</f>
        <v>33</v>
      </c>
      <c r="H29" s="2" t="s">
        <v>11</v>
      </c>
    </row>
    <row r="30" spans="1:6" ht="12.75">
      <c r="A30" s="6"/>
      <c r="B30" s="21"/>
      <c r="C30" s="21"/>
      <c r="D30" s="14"/>
      <c r="F30" s="2" t="s">
        <v>51</v>
      </c>
    </row>
    <row r="31" spans="1:4" ht="12.75">
      <c r="A31" s="4" t="s">
        <v>14</v>
      </c>
      <c r="B31" s="21"/>
      <c r="C31" s="21"/>
      <c r="D31" s="14"/>
    </row>
    <row r="32" spans="1:4" ht="6.75" customHeight="1" thickBot="1">
      <c r="A32" s="6"/>
      <c r="B32" s="21"/>
      <c r="C32" s="21"/>
      <c r="D32" s="14"/>
    </row>
    <row r="33" spans="1:8" ht="13.5" thickBot="1">
      <c r="A33" s="6" t="s">
        <v>15</v>
      </c>
      <c r="B33" s="21"/>
      <c r="C33" s="21"/>
      <c r="D33" s="67">
        <v>0.032</v>
      </c>
      <c r="E33" s="2" t="s">
        <v>0</v>
      </c>
      <c r="F33" s="6"/>
      <c r="G33" s="71">
        <f>IF(0.0321&gt;D33,"","Taux inscrit plus élevé que maximum autorisé")</f>
      </c>
      <c r="H33" s="6"/>
    </row>
    <row r="34" spans="1:7" ht="12.75">
      <c r="A34" s="6"/>
      <c r="B34" s="21"/>
      <c r="C34" s="21"/>
      <c r="D34" s="14"/>
      <c r="G34" s="72"/>
    </row>
    <row r="35" spans="1:7" ht="12.75">
      <c r="A35" s="4" t="s">
        <v>58</v>
      </c>
      <c r="G35" s="71"/>
    </row>
    <row r="36" spans="1:7" ht="8.25" customHeight="1" thickBot="1">
      <c r="A36" s="4"/>
      <c r="G36" s="71"/>
    </row>
    <row r="37" spans="1:9" ht="12.75">
      <c r="A37" s="6" t="s">
        <v>33</v>
      </c>
      <c r="B37" s="21"/>
      <c r="C37" s="21"/>
      <c r="D37" s="99">
        <v>18</v>
      </c>
      <c r="E37" s="2" t="s">
        <v>54</v>
      </c>
      <c r="G37" s="71">
        <f>IF(18.1&gt;D37,"","Taux inscrit plus élevé que maximum autorisé")</f>
      </c>
      <c r="H37" s="69"/>
      <c r="I37" s="69"/>
    </row>
    <row r="38" spans="1:9" ht="12.75">
      <c r="A38" s="6" t="s">
        <v>238</v>
      </c>
      <c r="B38" s="21"/>
      <c r="C38" s="21"/>
      <c r="D38" s="193">
        <v>8</v>
      </c>
      <c r="E38" s="2" t="s">
        <v>43</v>
      </c>
      <c r="G38" s="71"/>
      <c r="H38" s="69"/>
      <c r="I38" s="69"/>
    </row>
    <row r="39" spans="1:9" ht="12.75">
      <c r="A39" s="6" t="s">
        <v>34</v>
      </c>
      <c r="B39" s="21"/>
      <c r="C39" s="21"/>
      <c r="D39" s="100">
        <v>8</v>
      </c>
      <c r="E39" s="2" t="s">
        <v>43</v>
      </c>
      <c r="G39" s="71">
        <f>IF(8.1&gt;D39,"","Taux inscrit plus élevé que maximum autorisé")</f>
      </c>
      <c r="H39" s="69"/>
      <c r="I39" s="69"/>
    </row>
    <row r="40" spans="1:7" ht="13.5" thickBot="1">
      <c r="A40" s="6" t="s">
        <v>35</v>
      </c>
      <c r="B40" s="21"/>
      <c r="C40" s="21"/>
      <c r="D40" s="101">
        <v>3</v>
      </c>
      <c r="E40" s="2" t="s">
        <v>44</v>
      </c>
      <c r="G40" s="71">
        <f>IF(3.1&gt;D40,"","Taux inscrit plus élevé que maximum autorisé")</f>
      </c>
    </row>
    <row r="41" spans="1:5" ht="13.5" thickBot="1">
      <c r="A41" s="6" t="s">
        <v>39</v>
      </c>
      <c r="B41" s="21"/>
      <c r="C41" s="21"/>
      <c r="D41" s="78">
        <f>SUM(D37:D40)</f>
        <v>37</v>
      </c>
      <c r="E41" s="2" t="s">
        <v>11</v>
      </c>
    </row>
    <row r="42" spans="1:4" ht="12.75">
      <c r="A42" s="6"/>
      <c r="B42" s="21"/>
      <c r="C42" s="21"/>
      <c r="D42" s="14"/>
    </row>
    <row r="43" spans="1:5" ht="12.75">
      <c r="A43" s="4" t="s">
        <v>73</v>
      </c>
      <c r="B43" s="21"/>
      <c r="C43" s="21"/>
      <c r="D43" s="14"/>
      <c r="E43" s="23"/>
    </row>
    <row r="44" spans="1:4" ht="7.5" customHeight="1">
      <c r="A44" s="6"/>
      <c r="B44" s="21"/>
      <c r="C44" s="21"/>
      <c r="D44" s="14"/>
    </row>
    <row r="45" spans="1:8" ht="13.5" thickBot="1">
      <c r="A45" s="6" t="s">
        <v>74</v>
      </c>
      <c r="B45" s="21"/>
      <c r="C45" s="21"/>
      <c r="D45" s="68">
        <v>0.012</v>
      </c>
      <c r="E45" s="2" t="s">
        <v>1</v>
      </c>
      <c r="F45" s="6"/>
      <c r="G45" s="71">
        <f>IF(0.0121&gt;D45,"","Taux inscrit plus élevé que maximum autorisé")</f>
      </c>
      <c r="H45" s="6"/>
    </row>
    <row r="46" spans="1:7" ht="14.25" customHeight="1">
      <c r="A46" s="6"/>
      <c r="B46" s="21"/>
      <c r="C46" s="21"/>
      <c r="D46" s="5"/>
      <c r="F46" s="6"/>
      <c r="G46" s="6"/>
    </row>
    <row r="47" spans="1:7" ht="12.75">
      <c r="A47" s="24" t="s">
        <v>12</v>
      </c>
      <c r="B47" s="21"/>
      <c r="C47" s="21"/>
      <c r="D47" s="5"/>
      <c r="F47" s="6"/>
      <c r="G47" s="6"/>
    </row>
    <row r="48" spans="2:7" ht="13.5" thickBot="1">
      <c r="B48" s="5"/>
      <c r="C48" s="5"/>
      <c r="D48" s="5"/>
      <c r="F48" s="6"/>
      <c r="G48" s="6"/>
    </row>
    <row r="49" spans="1:7" ht="12.75">
      <c r="A49" s="2" t="s">
        <v>18</v>
      </c>
      <c r="D49" s="25">
        <f>D10</f>
        <v>547</v>
      </c>
      <c r="E49" s="2" t="s">
        <v>11</v>
      </c>
      <c r="F49" s="6"/>
      <c r="G49" s="6"/>
    </row>
    <row r="50" spans="1:7" ht="12.75">
      <c r="A50" s="2" t="s">
        <v>37</v>
      </c>
      <c r="D50" s="35">
        <f>D14</f>
        <v>-43.76</v>
      </c>
      <c r="E50" s="2" t="s">
        <v>11</v>
      </c>
      <c r="F50" s="6"/>
      <c r="G50" s="6"/>
    </row>
    <row r="51" spans="1:7" ht="12.75">
      <c r="A51" s="2" t="s">
        <v>23</v>
      </c>
      <c r="D51" s="26">
        <f>ROUND(D19*100,0)/100</f>
        <v>5.91</v>
      </c>
      <c r="E51" s="2" t="s">
        <v>11</v>
      </c>
      <c r="F51" s="6"/>
      <c r="G51" s="6"/>
    </row>
    <row r="52" spans="1:7" ht="12.75">
      <c r="A52" s="2" t="s">
        <v>24</v>
      </c>
      <c r="D52" s="26">
        <f>D29</f>
        <v>33</v>
      </c>
      <c r="E52" s="2" t="s">
        <v>11</v>
      </c>
      <c r="F52" s="6"/>
      <c r="G52" s="6"/>
    </row>
    <row r="53" spans="1:7" ht="12.75">
      <c r="A53" s="2" t="s">
        <v>20</v>
      </c>
      <c r="D53" s="26">
        <f>SUM(D49:D52)</f>
        <v>542.1500000000001</v>
      </c>
      <c r="E53" s="2" t="s">
        <v>11</v>
      </c>
      <c r="F53" s="6"/>
      <c r="G53" s="6"/>
    </row>
    <row r="54" spans="1:7" ht="13.5" thickBot="1">
      <c r="A54" s="2" t="s">
        <v>19</v>
      </c>
      <c r="D54" s="27">
        <f>D33</f>
        <v>0.032</v>
      </c>
      <c r="F54" s="6"/>
      <c r="G54" s="6"/>
    </row>
    <row r="55" spans="1:7" ht="13.5" thickBot="1">
      <c r="A55" s="2" t="s">
        <v>25</v>
      </c>
      <c r="D55" s="28">
        <f>(ROUND(D53*(1+D54)*100,0))/100</f>
        <v>559.5</v>
      </c>
      <c r="E55" s="2" t="s">
        <v>11</v>
      </c>
      <c r="F55" s="192"/>
      <c r="G55" s="6"/>
    </row>
    <row r="56" spans="1:7" ht="12.75">
      <c r="A56" s="2" t="s">
        <v>59</v>
      </c>
      <c r="D56" s="43">
        <f>D41</f>
        <v>37</v>
      </c>
      <c r="E56" s="2" t="s">
        <v>11</v>
      </c>
      <c r="F56" s="6"/>
      <c r="G56" s="6"/>
    </row>
    <row r="57" spans="1:7" ht="13.5" thickBot="1">
      <c r="A57" s="2" t="s">
        <v>75</v>
      </c>
      <c r="D57" s="42">
        <f>D45</f>
        <v>0.012</v>
      </c>
      <c r="F57" s="6"/>
      <c r="G57" s="6"/>
    </row>
    <row r="58" spans="1:7" ht="13.5" thickBot="1">
      <c r="A58" s="2" t="s">
        <v>60</v>
      </c>
      <c r="D58" s="28">
        <f>(ROUND(D56*(1+D57)*100,0))/100</f>
        <v>37.44</v>
      </c>
      <c r="E58" s="2" t="s">
        <v>11</v>
      </c>
      <c r="F58" s="192"/>
      <c r="G58" s="6"/>
    </row>
    <row r="59" spans="1:7" ht="13.5" thickBot="1">
      <c r="A59" s="2" t="s">
        <v>61</v>
      </c>
      <c r="D59" s="28">
        <f>D55+D58</f>
        <v>596.94</v>
      </c>
      <c r="E59" s="2" t="s">
        <v>11</v>
      </c>
      <c r="F59" s="6"/>
      <c r="G59" s="6"/>
    </row>
    <row r="60" spans="1:7" s="16" customFormat="1" ht="13.5" thickBot="1">
      <c r="A60" s="16" t="s">
        <v>13</v>
      </c>
      <c r="D60" s="157">
        <f>G25</f>
        <v>40</v>
      </c>
      <c r="E60" s="16" t="s">
        <v>16</v>
      </c>
      <c r="F60" s="45"/>
      <c r="G60" s="45"/>
    </row>
    <row r="61" spans="4:7" ht="12.75">
      <c r="D61" s="156"/>
      <c r="F61" s="6"/>
      <c r="G61" s="6"/>
    </row>
    <row r="62" spans="6:7" ht="13.5" thickBot="1">
      <c r="F62" s="46"/>
      <c r="G62" s="6"/>
    </row>
    <row r="63" spans="1:7" ht="13.5" thickBot="1">
      <c r="A63" s="2" t="s">
        <v>134</v>
      </c>
      <c r="D63" s="155">
        <v>0.9</v>
      </c>
      <c r="E63" s="2" t="s">
        <v>133</v>
      </c>
      <c r="F63" s="46"/>
      <c r="G63" s="6"/>
    </row>
    <row r="64" spans="1:7" ht="13.5" thickBot="1">
      <c r="A64" s="2" t="s">
        <v>236</v>
      </c>
      <c r="D64" s="154">
        <f>(ROUND(D63*D59*100,0))/100</f>
        <v>537.25</v>
      </c>
      <c r="E64" s="2" t="s">
        <v>11</v>
      </c>
      <c r="F64" s="46"/>
      <c r="G64" s="6"/>
    </row>
    <row r="65" spans="1:7" ht="12.75">
      <c r="A65" s="2" t="s">
        <v>233</v>
      </c>
      <c r="D65" s="189">
        <f>(ROUND(D55*D63*D60*100,0))/100</f>
        <v>20142</v>
      </c>
      <c r="E65" s="2" t="s">
        <v>17</v>
      </c>
      <c r="F65" s="46"/>
      <c r="G65" s="6"/>
    </row>
    <row r="66" spans="1:7" ht="13.5" thickBot="1">
      <c r="A66" s="2" t="s">
        <v>234</v>
      </c>
      <c r="D66" s="190">
        <f>(ROUND(D58*D60*D63*100,0))/100</f>
        <v>1347.84</v>
      </c>
      <c r="E66" s="2" t="s">
        <v>17</v>
      </c>
      <c r="F66" s="46"/>
      <c r="G66" s="6"/>
    </row>
    <row r="67" spans="1:7" ht="13.5" thickBot="1">
      <c r="A67" s="2" t="s">
        <v>235</v>
      </c>
      <c r="D67" s="154">
        <f>D65+D66</f>
        <v>21489.84</v>
      </c>
      <c r="E67" s="2" t="s">
        <v>17</v>
      </c>
      <c r="F67" s="191"/>
      <c r="G67" s="6"/>
    </row>
    <row r="68" spans="6:7" ht="12.75">
      <c r="F68" s="46"/>
      <c r="G68" s="6"/>
    </row>
    <row r="69" spans="6:7" ht="12.75">
      <c r="F69" s="46"/>
      <c r="G69" s="6"/>
    </row>
    <row r="70" spans="1:8" ht="25.5" customHeight="1">
      <c r="A70" s="233" t="s">
        <v>52</v>
      </c>
      <c r="B70" s="233"/>
      <c r="C70" s="233"/>
      <c r="D70" s="233"/>
      <c r="E70" s="233"/>
      <c r="F70" s="233"/>
      <c r="G70" s="233"/>
      <c r="H70" s="233"/>
    </row>
    <row r="71" spans="1:4" ht="18.75" customHeight="1">
      <c r="A71" s="234"/>
      <c r="B71" s="234"/>
      <c r="C71" s="234"/>
      <c r="D71" s="234"/>
    </row>
    <row r="72" spans="1:4" ht="12.75">
      <c r="A72" s="2" t="s">
        <v>2</v>
      </c>
      <c r="D72" s="34" t="s">
        <v>4</v>
      </c>
    </row>
    <row r="73" spans="1:4" ht="18.75" customHeight="1">
      <c r="A73" s="36"/>
      <c r="B73" s="36"/>
      <c r="C73" s="36"/>
      <c r="D73" s="36"/>
    </row>
    <row r="74" spans="1:8" ht="12.75">
      <c r="A74" s="2" t="s">
        <v>3</v>
      </c>
      <c r="H74" s="37" t="s">
        <v>264</v>
      </c>
    </row>
  </sheetData>
  <sheetProtection password="F73D" sheet="1" objects="1" scenarios="1"/>
  <mergeCells count="13">
    <mergeCell ref="F27:G27"/>
    <mergeCell ref="A70:H70"/>
    <mergeCell ref="A71:D71"/>
    <mergeCell ref="D6:E6"/>
    <mergeCell ref="D7:E7"/>
    <mergeCell ref="F13:G13"/>
    <mergeCell ref="F9:H9"/>
    <mergeCell ref="F10:H10"/>
    <mergeCell ref="F11:H11"/>
    <mergeCell ref="H4:I5"/>
    <mergeCell ref="A4:B4"/>
    <mergeCell ref="D4:F4"/>
    <mergeCell ref="D2:I2"/>
  </mergeCells>
  <printOptions horizontalCentered="1"/>
  <pageMargins left="0" right="0" top="0" bottom="0" header="0.5118110236220472" footer="0.5118110236220472"/>
  <pageSetup horizontalDpi="600" verticalDpi="600" orientation="portrait" paperSize="5" scale="8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49">
      <selection activeCell="K66" sqref="K65:K66"/>
    </sheetView>
  </sheetViews>
  <sheetFormatPr defaultColWidth="11.421875" defaultRowHeight="12.75"/>
  <cols>
    <col min="1" max="1" width="11.421875" style="2" customWidth="1"/>
    <col min="2" max="2" width="14.421875" style="2" customWidth="1"/>
    <col min="3" max="4" width="11.421875" style="2" customWidth="1"/>
    <col min="5" max="5" width="8.28125" style="2" customWidth="1"/>
    <col min="6" max="6" width="40.57421875" style="2" customWidth="1"/>
    <col min="7" max="7" width="11.7109375" style="2" customWidth="1"/>
    <col min="8" max="8" width="7.140625" style="2" customWidth="1"/>
    <col min="9" max="9" width="6.57421875" style="2" customWidth="1"/>
    <col min="10" max="10" width="3.421875" style="2" customWidth="1"/>
    <col min="11" max="16384" width="11.421875" style="2" customWidth="1"/>
  </cols>
  <sheetData>
    <row r="1" spans="1:7" s="3" customFormat="1" ht="21.75" customHeight="1">
      <c r="A1" s="73"/>
      <c r="B1" s="73"/>
      <c r="C1" s="73"/>
      <c r="D1" s="73"/>
      <c r="E1" s="73"/>
      <c r="F1" s="73"/>
      <c r="G1" s="73"/>
    </row>
    <row r="2" spans="1:10" s="3" customFormat="1" ht="101.25" customHeight="1">
      <c r="A2" s="73"/>
      <c r="B2" s="73"/>
      <c r="C2" s="73"/>
      <c r="D2" s="226" t="s">
        <v>87</v>
      </c>
      <c r="E2" s="226"/>
      <c r="F2" s="226"/>
      <c r="G2" s="226"/>
      <c r="H2" s="226"/>
      <c r="I2" s="226"/>
      <c r="J2" s="158"/>
    </row>
    <row r="4" spans="1:9" s="3" customFormat="1" ht="92.25" customHeight="1">
      <c r="A4" s="242" t="s">
        <v>28</v>
      </c>
      <c r="B4" s="242"/>
      <c r="C4" s="62"/>
      <c r="D4" s="230" t="s">
        <v>263</v>
      </c>
      <c r="E4" s="230"/>
      <c r="F4" s="230"/>
      <c r="G4" s="70"/>
      <c r="H4" s="239" t="s">
        <v>53</v>
      </c>
      <c r="I4" s="239"/>
    </row>
    <row r="5" spans="7:9" ht="12.75">
      <c r="G5" s="70"/>
      <c r="H5" s="239"/>
      <c r="I5" s="239"/>
    </row>
    <row r="6" spans="1:5" ht="12.75">
      <c r="A6" s="2" t="s">
        <v>29</v>
      </c>
      <c r="D6" s="227"/>
      <c r="E6" s="227"/>
    </row>
    <row r="7" spans="1:5" ht="12.75">
      <c r="A7" s="2" t="s">
        <v>30</v>
      </c>
      <c r="D7" s="227"/>
      <c r="E7" s="227"/>
    </row>
    <row r="8" ht="13.5" customHeight="1"/>
    <row r="9" spans="1:9" ht="32.25" customHeight="1" thickBot="1">
      <c r="A9" s="4" t="s">
        <v>237</v>
      </c>
      <c r="F9" s="240"/>
      <c r="G9" s="241"/>
      <c r="H9" s="59"/>
      <c r="I9" s="61"/>
    </row>
    <row r="10" spans="4:9" ht="13.5" thickBot="1">
      <c r="D10" s="79">
        <v>259</v>
      </c>
      <c r="E10" s="2" t="s">
        <v>11</v>
      </c>
      <c r="F10" s="60"/>
      <c r="G10" s="80"/>
      <c r="H10" s="61"/>
      <c r="I10" s="61"/>
    </row>
    <row r="11" spans="4:9" ht="12.75">
      <c r="D11" s="5"/>
      <c r="F11" s="61"/>
      <c r="G11" s="58"/>
      <c r="H11" s="61"/>
      <c r="I11" s="61"/>
    </row>
    <row r="12" spans="1:8" ht="13.5" thickBot="1">
      <c r="A12" s="4" t="s">
        <v>260</v>
      </c>
      <c r="D12" s="5"/>
      <c r="F12" s="22"/>
      <c r="G12" s="22"/>
      <c r="H12" s="22"/>
    </row>
    <row r="13" spans="1:8" ht="15.75" customHeight="1" thickBot="1">
      <c r="A13" s="4"/>
      <c r="D13" s="5"/>
      <c r="F13" s="264" t="s">
        <v>259</v>
      </c>
      <c r="G13" s="265"/>
      <c r="H13" s="22"/>
    </row>
    <row r="14" spans="1:9" ht="16.5" customHeight="1" thickBot="1">
      <c r="A14" s="75" t="s">
        <v>260</v>
      </c>
      <c r="D14" s="88">
        <f>G18</f>
        <v>86.33333333333331</v>
      </c>
      <c r="E14" s="2" t="s">
        <v>11</v>
      </c>
      <c r="F14" s="89" t="s">
        <v>248</v>
      </c>
      <c r="G14" s="160">
        <v>5</v>
      </c>
      <c r="H14" s="2" t="s">
        <v>32</v>
      </c>
      <c r="I14" s="22"/>
    </row>
    <row r="15" spans="1:9" ht="12.75">
      <c r="A15" s="90"/>
      <c r="B15" s="61"/>
      <c r="C15" s="61"/>
      <c r="D15" s="91"/>
      <c r="E15" s="91"/>
      <c r="F15" s="194" t="s">
        <v>249</v>
      </c>
      <c r="G15" s="161">
        <v>5</v>
      </c>
      <c r="H15" s="2" t="s">
        <v>32</v>
      </c>
      <c r="I15" s="22"/>
    </row>
    <row r="16" spans="1:9" ht="12.75">
      <c r="A16" s="90"/>
      <c r="B16" s="61"/>
      <c r="C16" s="61"/>
      <c r="D16" s="91"/>
      <c r="E16" s="91"/>
      <c r="F16" s="92" t="s">
        <v>250</v>
      </c>
      <c r="G16" s="161">
        <v>0</v>
      </c>
      <c r="H16" s="2" t="s">
        <v>32</v>
      </c>
      <c r="I16" s="22"/>
    </row>
    <row r="17" spans="1:9" ht="12.75">
      <c r="A17" s="90"/>
      <c r="B17" s="61"/>
      <c r="C17" s="61"/>
      <c r="D17" s="93"/>
      <c r="E17" s="94"/>
      <c r="F17" s="92" t="s">
        <v>258</v>
      </c>
      <c r="G17" s="95">
        <f>IF((G14+G15+G16=0),0,1-((((G14+G15)*2)*(G15/G14))/(G14+2*G15+G16)))</f>
        <v>-0.33333333333333326</v>
      </c>
      <c r="I17" s="22"/>
    </row>
    <row r="18" spans="5:9" ht="13.5" thickBot="1">
      <c r="E18" s="96"/>
      <c r="F18" s="87" t="s">
        <v>260</v>
      </c>
      <c r="G18" s="97">
        <f>-D10*G17</f>
        <v>86.33333333333331</v>
      </c>
      <c r="H18" s="2" t="s">
        <v>11</v>
      </c>
      <c r="I18" s="22"/>
    </row>
    <row r="19" spans="1:8" ht="18" customHeight="1">
      <c r="A19" s="4" t="s">
        <v>21</v>
      </c>
      <c r="C19" s="5"/>
      <c r="D19" s="5"/>
      <c r="G19" s="6"/>
      <c r="H19" s="6"/>
    </row>
    <row r="20" spans="1:4" ht="9.75" customHeight="1" thickBot="1">
      <c r="A20" s="4"/>
      <c r="C20" s="5"/>
      <c r="D20" s="5"/>
    </row>
    <row r="21" spans="1:9" ht="31.5" customHeight="1" thickBot="1">
      <c r="A21" s="32" t="s">
        <v>55</v>
      </c>
      <c r="B21" s="21"/>
      <c r="C21" s="21"/>
      <c r="D21" s="44">
        <f>SUMPRODUCT(I22:I26,G22:G26)/G27</f>
        <v>3.2106666666666697</v>
      </c>
      <c r="E21" s="2" t="s">
        <v>11</v>
      </c>
      <c r="F21" s="7" t="s">
        <v>22</v>
      </c>
      <c r="G21" s="76" t="s">
        <v>40</v>
      </c>
      <c r="H21" s="13" t="s">
        <v>41</v>
      </c>
      <c r="I21" s="57" t="s">
        <v>42</v>
      </c>
    </row>
    <row r="22" spans="4:9" ht="18" customHeight="1">
      <c r="D22" s="77"/>
      <c r="E22" s="5"/>
      <c r="F22" s="8" t="s">
        <v>6</v>
      </c>
      <c r="G22" s="38">
        <v>10</v>
      </c>
      <c r="H22" s="29">
        <f>($D$10+$D$14)*(1+0)</f>
        <v>345.3333333333333</v>
      </c>
      <c r="I22" s="15">
        <f>H22-($D$10+$D$14)</f>
        <v>0</v>
      </c>
    </row>
    <row r="23" spans="4:9" ht="18" customHeight="1">
      <c r="D23" s="77"/>
      <c r="E23" s="5"/>
      <c r="F23" s="9" t="s">
        <v>7</v>
      </c>
      <c r="G23" s="39">
        <v>15</v>
      </c>
      <c r="H23" s="17">
        <f>($D$10+$D$14)*(1+0)</f>
        <v>345.3333333333333</v>
      </c>
      <c r="I23" s="18">
        <f>H23-($D$10+$D$14)</f>
        <v>0</v>
      </c>
    </row>
    <row r="24" spans="4:9" ht="18" customHeight="1">
      <c r="D24" s="77"/>
      <c r="E24" s="5"/>
      <c r="F24" s="9" t="s">
        <v>8</v>
      </c>
      <c r="G24" s="39">
        <v>2</v>
      </c>
      <c r="H24" s="17">
        <f>($D$10+$D$14)*(1+0.007)</f>
        <v>347.75066666666663</v>
      </c>
      <c r="I24" s="18">
        <f>H24-($D$10+$D$14)</f>
        <v>2.4173333333333176</v>
      </c>
    </row>
    <row r="25" spans="4:9" ht="18" customHeight="1">
      <c r="D25" s="77"/>
      <c r="E25" s="5"/>
      <c r="F25" s="9" t="s">
        <v>9</v>
      </c>
      <c r="G25" s="39">
        <v>8</v>
      </c>
      <c r="H25" s="30">
        <f>($D$10+$D$14)*(1+0.026)</f>
        <v>354.312</v>
      </c>
      <c r="I25" s="31">
        <f>H25-($D$10+$D$14)</f>
        <v>8.978666666666697</v>
      </c>
    </row>
    <row r="26" spans="4:9" ht="18" customHeight="1" thickBot="1">
      <c r="D26" s="77"/>
      <c r="E26" s="5"/>
      <c r="F26" s="10" t="s">
        <v>10</v>
      </c>
      <c r="G26" s="40">
        <v>2</v>
      </c>
      <c r="H26" s="19">
        <f>($D$10+$D$14)*(1+0.061)</f>
        <v>366.3986666666666</v>
      </c>
      <c r="I26" s="20">
        <f>H26-($D$10+$D$14)</f>
        <v>21.065333333333285</v>
      </c>
    </row>
    <row r="27" spans="6:8" ht="18" customHeight="1" thickBot="1">
      <c r="F27" s="11" t="s">
        <v>5</v>
      </c>
      <c r="G27" s="41">
        <f>SUM(G22:G26)</f>
        <v>37</v>
      </c>
      <c r="H27" s="12"/>
    </row>
    <row r="28" spans="4:9" ht="12.75">
      <c r="D28" s="5"/>
      <c r="E28" s="5"/>
      <c r="H28" s="5"/>
      <c r="I28" s="5"/>
    </row>
    <row r="29" spans="1:4" ht="12.75">
      <c r="A29" s="4" t="s">
        <v>14</v>
      </c>
      <c r="B29" s="21"/>
      <c r="C29" s="21"/>
      <c r="D29" s="14"/>
    </row>
    <row r="30" spans="1:4" ht="6.75" customHeight="1" thickBot="1">
      <c r="A30" s="6"/>
      <c r="B30" s="21"/>
      <c r="C30" s="21"/>
      <c r="D30" s="14"/>
    </row>
    <row r="31" spans="1:8" ht="13.5" thickBot="1">
      <c r="A31" s="6" t="s">
        <v>15</v>
      </c>
      <c r="B31" s="21"/>
      <c r="C31" s="21"/>
      <c r="D31" s="67">
        <v>0.032</v>
      </c>
      <c r="E31" s="2" t="s">
        <v>0</v>
      </c>
      <c r="F31" s="6"/>
      <c r="G31" s="71">
        <f>IF(0.0321&gt;D31,"","Taux inscrit plus élevé que maximum autorisé")</f>
      </c>
      <c r="H31" s="6"/>
    </row>
    <row r="32" spans="1:7" ht="12.75">
      <c r="A32" s="6"/>
      <c r="B32" s="21"/>
      <c r="C32" s="21"/>
      <c r="D32" s="14"/>
      <c r="G32" s="72"/>
    </row>
    <row r="33" spans="1:7" ht="12.75">
      <c r="A33" s="4" t="s">
        <v>58</v>
      </c>
      <c r="G33" s="71"/>
    </row>
    <row r="34" spans="1:7" ht="8.25" customHeight="1" thickBot="1">
      <c r="A34" s="4"/>
      <c r="G34" s="71"/>
    </row>
    <row r="35" spans="1:9" ht="12.75">
      <c r="A35" s="6" t="s">
        <v>33</v>
      </c>
      <c r="B35" s="21"/>
      <c r="C35" s="21"/>
      <c r="D35" s="99">
        <v>18</v>
      </c>
      <c r="E35" s="2" t="s">
        <v>54</v>
      </c>
      <c r="G35" s="71">
        <f>IF(18.1&gt;D35,"","Taux inscrit plus élevé que maximum autorisé")</f>
      </c>
      <c r="H35" s="69"/>
      <c r="I35" s="69"/>
    </row>
    <row r="36" spans="1:9" ht="12.75">
      <c r="A36" s="6" t="s">
        <v>238</v>
      </c>
      <c r="B36" s="21"/>
      <c r="C36" s="21"/>
      <c r="D36" s="193">
        <v>8</v>
      </c>
      <c r="E36" s="2" t="s">
        <v>43</v>
      </c>
      <c r="G36" s="71"/>
      <c r="H36" s="69"/>
      <c r="I36" s="69"/>
    </row>
    <row r="37" spans="1:9" ht="12.75">
      <c r="A37" s="6" t="s">
        <v>34</v>
      </c>
      <c r="B37" s="21"/>
      <c r="C37" s="21"/>
      <c r="D37" s="100">
        <v>8</v>
      </c>
      <c r="E37" s="2" t="s">
        <v>43</v>
      </c>
      <c r="G37" s="71">
        <f>IF(8.1&gt;D37,"","Taux inscrit plus élevé que maximum autorisé")</f>
      </c>
      <c r="H37" s="69"/>
      <c r="I37" s="69"/>
    </row>
    <row r="38" spans="1:7" ht="13.5" thickBot="1">
      <c r="A38" s="6" t="s">
        <v>35</v>
      </c>
      <c r="B38" s="21"/>
      <c r="C38" s="21"/>
      <c r="D38" s="101">
        <v>3</v>
      </c>
      <c r="E38" s="2" t="s">
        <v>44</v>
      </c>
      <c r="G38" s="71">
        <f>IF(3.1&gt;D38,"","Taux inscrit plus élevé que maximum autorisé")</f>
      </c>
    </row>
    <row r="39" spans="1:5" ht="13.5" thickBot="1">
      <c r="A39" s="6" t="s">
        <v>39</v>
      </c>
      <c r="B39" s="21"/>
      <c r="C39" s="21"/>
      <c r="D39" s="78">
        <f>SUM(D35:D38)</f>
        <v>37</v>
      </c>
      <c r="E39" s="2" t="s">
        <v>11</v>
      </c>
    </row>
    <row r="40" spans="1:4" ht="12.75">
      <c r="A40" s="6"/>
      <c r="B40" s="21"/>
      <c r="C40" s="21"/>
      <c r="D40" s="14"/>
    </row>
    <row r="41" spans="1:5" ht="12.75">
      <c r="A41" s="4" t="s">
        <v>73</v>
      </c>
      <c r="B41" s="21"/>
      <c r="C41" s="21"/>
      <c r="D41" s="14"/>
      <c r="E41" s="23"/>
    </row>
    <row r="42" spans="1:4" ht="7.5" customHeight="1">
      <c r="A42" s="6"/>
      <c r="B42" s="21"/>
      <c r="C42" s="21"/>
      <c r="D42" s="14"/>
    </row>
    <row r="43" spans="1:8" ht="13.5" thickBot="1">
      <c r="A43" s="6" t="s">
        <v>74</v>
      </c>
      <c r="B43" s="21"/>
      <c r="C43" s="21"/>
      <c r="D43" s="68">
        <v>0.012</v>
      </c>
      <c r="E43" s="2" t="s">
        <v>1</v>
      </c>
      <c r="F43" s="6"/>
      <c r="G43" s="71">
        <f>IF(0.0121&gt;D43,"","Taux inscrit plus élevé que maximum autorisé")</f>
      </c>
      <c r="H43" s="6"/>
    </row>
    <row r="44" spans="1:8" ht="12.75">
      <c r="A44" s="6"/>
      <c r="B44" s="21"/>
      <c r="C44" s="21"/>
      <c r="D44" s="195"/>
      <c r="F44" s="6"/>
      <c r="G44" s="71"/>
      <c r="H44" s="6"/>
    </row>
    <row r="45" spans="1:7" ht="14.25" customHeight="1">
      <c r="A45" s="6"/>
      <c r="B45" s="21"/>
      <c r="C45" s="21"/>
      <c r="D45" s="5"/>
      <c r="F45" s="6"/>
      <c r="G45" s="6"/>
    </row>
    <row r="46" spans="1:7" ht="12.75">
      <c r="A46" s="24" t="s">
        <v>12</v>
      </c>
      <c r="B46" s="21"/>
      <c r="C46" s="21"/>
      <c r="D46" s="5"/>
      <c r="F46" s="6"/>
      <c r="G46" s="6"/>
    </row>
    <row r="47" spans="2:7" ht="13.5" thickBot="1">
      <c r="B47" s="5"/>
      <c r="C47" s="5"/>
      <c r="D47" s="5"/>
      <c r="F47" s="6"/>
      <c r="G47" s="6"/>
    </row>
    <row r="48" spans="1:7" ht="12.75">
      <c r="A48" s="2" t="s">
        <v>18</v>
      </c>
      <c r="D48" s="25">
        <f>D10</f>
        <v>259</v>
      </c>
      <c r="E48" s="2" t="s">
        <v>11</v>
      </c>
      <c r="F48" s="6"/>
      <c r="G48" s="6"/>
    </row>
    <row r="49" spans="1:7" ht="12.75">
      <c r="A49" s="2" t="s">
        <v>261</v>
      </c>
      <c r="D49" s="35">
        <f>D14</f>
        <v>86.33333333333331</v>
      </c>
      <c r="E49" s="2" t="s">
        <v>11</v>
      </c>
      <c r="F49" s="6"/>
      <c r="G49" s="6"/>
    </row>
    <row r="50" spans="1:7" ht="12.75">
      <c r="A50" s="2" t="s">
        <v>23</v>
      </c>
      <c r="D50" s="26">
        <f>ROUND(D21*100,0)/100</f>
        <v>3.21</v>
      </c>
      <c r="E50" s="2" t="s">
        <v>11</v>
      </c>
      <c r="F50" s="6"/>
      <c r="G50" s="6"/>
    </row>
    <row r="51" spans="1:7" ht="12.75">
      <c r="A51" s="2" t="s">
        <v>20</v>
      </c>
      <c r="D51" s="26">
        <f>SUM(D48:D50)</f>
        <v>348.5433333333333</v>
      </c>
      <c r="E51" s="2" t="s">
        <v>11</v>
      </c>
      <c r="F51" s="6"/>
      <c r="G51" s="6"/>
    </row>
    <row r="52" spans="1:7" ht="13.5" thickBot="1">
      <c r="A52" s="2" t="s">
        <v>19</v>
      </c>
      <c r="D52" s="27">
        <f>D31</f>
        <v>0.032</v>
      </c>
      <c r="F52" s="6"/>
      <c r="G52" s="6"/>
    </row>
    <row r="53" spans="1:7" ht="13.5" thickBot="1">
      <c r="A53" s="2" t="s">
        <v>25</v>
      </c>
      <c r="D53" s="28">
        <f>(ROUND(D51*(1+D52)*100,0))/100</f>
        <v>359.7</v>
      </c>
      <c r="E53" s="2" t="s">
        <v>11</v>
      </c>
      <c r="F53" s="192"/>
      <c r="G53" s="6"/>
    </row>
    <row r="54" spans="1:7" ht="12.75">
      <c r="A54" s="2" t="s">
        <v>59</v>
      </c>
      <c r="D54" s="43">
        <f>D39</f>
        <v>37</v>
      </c>
      <c r="E54" s="2" t="s">
        <v>11</v>
      </c>
      <c r="F54" s="6"/>
      <c r="G54" s="6"/>
    </row>
    <row r="55" spans="1:7" ht="13.5" thickBot="1">
      <c r="A55" s="2" t="s">
        <v>75</v>
      </c>
      <c r="D55" s="42">
        <f>D43</f>
        <v>0.012</v>
      </c>
      <c r="F55" s="6"/>
      <c r="G55" s="6"/>
    </row>
    <row r="56" spans="1:7" ht="13.5" thickBot="1">
      <c r="A56" s="2" t="s">
        <v>60</v>
      </c>
      <c r="D56" s="28">
        <f>(ROUND(D54*(1+D55)*100,0))/100</f>
        <v>37.44</v>
      </c>
      <c r="E56" s="2" t="s">
        <v>11</v>
      </c>
      <c r="F56" s="192"/>
      <c r="G56" s="6"/>
    </row>
    <row r="57" spans="1:7" ht="13.5" thickBot="1">
      <c r="A57" s="2" t="s">
        <v>61</v>
      </c>
      <c r="D57" s="28">
        <f>D53+D56</f>
        <v>397.14</v>
      </c>
      <c r="E57" s="2" t="s">
        <v>11</v>
      </c>
      <c r="F57" s="6"/>
      <c r="G57" s="6"/>
    </row>
    <row r="58" spans="1:7" s="16" customFormat="1" ht="13.5" thickBot="1">
      <c r="A58" s="16" t="s">
        <v>13</v>
      </c>
      <c r="D58" s="157">
        <f>G27</f>
        <v>37</v>
      </c>
      <c r="E58" s="16" t="s">
        <v>16</v>
      </c>
      <c r="F58" s="45"/>
      <c r="G58" s="45"/>
    </row>
    <row r="59" spans="4:7" ht="12.75">
      <c r="D59" s="156"/>
      <c r="F59" s="6"/>
      <c r="G59" s="6"/>
    </row>
    <row r="60" spans="6:7" ht="13.5" thickBot="1">
      <c r="F60" s="46"/>
      <c r="G60" s="6"/>
    </row>
    <row r="61" spans="1:7" ht="13.5" thickBot="1">
      <c r="A61" s="2" t="s">
        <v>134</v>
      </c>
      <c r="D61" s="155">
        <v>0.9</v>
      </c>
      <c r="E61" s="2" t="s">
        <v>133</v>
      </c>
      <c r="F61" s="46"/>
      <c r="G61" s="6"/>
    </row>
    <row r="62" spans="1:7" ht="13.5" thickBot="1">
      <c r="A62" s="2" t="s">
        <v>236</v>
      </c>
      <c r="D62" s="154">
        <f>(ROUND(D61*D57*100,0))/100</f>
        <v>357.43</v>
      </c>
      <c r="E62" s="2" t="s">
        <v>11</v>
      </c>
      <c r="F62" s="46"/>
      <c r="G62" s="6"/>
    </row>
    <row r="63" spans="1:7" ht="12.75">
      <c r="A63" s="2" t="s">
        <v>233</v>
      </c>
      <c r="D63" s="189">
        <f>(ROUND(D53*D61*D58*100,0))/100</f>
        <v>11978.01</v>
      </c>
      <c r="E63" s="2" t="s">
        <v>17</v>
      </c>
      <c r="F63" s="46"/>
      <c r="G63" s="6"/>
    </row>
    <row r="64" spans="1:7" ht="13.5" thickBot="1">
      <c r="A64" s="2" t="s">
        <v>234</v>
      </c>
      <c r="D64" s="190">
        <f>(ROUND(D56*D58*D61*100,0))/100</f>
        <v>1246.75</v>
      </c>
      <c r="E64" s="2" t="s">
        <v>17</v>
      </c>
      <c r="F64" s="46"/>
      <c r="G64" s="6"/>
    </row>
    <row r="65" spans="1:7" ht="13.5" thickBot="1">
      <c r="A65" s="2" t="s">
        <v>235</v>
      </c>
      <c r="D65" s="154">
        <f>D63+D64</f>
        <v>13224.76</v>
      </c>
      <c r="E65" s="2" t="s">
        <v>17</v>
      </c>
      <c r="F65" s="191"/>
      <c r="G65" s="6"/>
    </row>
    <row r="66" spans="6:7" ht="12.75">
      <c r="F66" s="46"/>
      <c r="G66" s="6"/>
    </row>
    <row r="67" spans="6:7" ht="12.75">
      <c r="F67" s="46"/>
      <c r="G67" s="6"/>
    </row>
    <row r="68" spans="6:7" ht="12.75">
      <c r="F68" s="46"/>
      <c r="G68" s="6"/>
    </row>
    <row r="69" spans="6:7" ht="12.75">
      <c r="F69" s="46"/>
      <c r="G69" s="6"/>
    </row>
    <row r="70" spans="1:8" ht="25.5" customHeight="1">
      <c r="A70" s="233" t="s">
        <v>52</v>
      </c>
      <c r="B70" s="233"/>
      <c r="C70" s="233"/>
      <c r="D70" s="233"/>
      <c r="E70" s="233"/>
      <c r="F70" s="233"/>
      <c r="G70" s="233"/>
      <c r="H70" s="233"/>
    </row>
    <row r="71" spans="1:4" ht="18.75" customHeight="1">
      <c r="A71" s="234"/>
      <c r="B71" s="234"/>
      <c r="C71" s="234"/>
      <c r="D71" s="234"/>
    </row>
    <row r="72" spans="1:4" ht="12.75">
      <c r="A72" s="2" t="s">
        <v>2</v>
      </c>
      <c r="D72" s="34" t="s">
        <v>4</v>
      </c>
    </row>
    <row r="73" spans="1:4" ht="18.75" customHeight="1">
      <c r="A73" s="36"/>
      <c r="B73" s="36"/>
      <c r="C73" s="36"/>
      <c r="D73" s="36"/>
    </row>
    <row r="74" spans="1:8" ht="12.75">
      <c r="A74" s="2" t="s">
        <v>3</v>
      </c>
      <c r="H74" s="37" t="s">
        <v>264</v>
      </c>
    </row>
  </sheetData>
  <sheetProtection password="F73D" sheet="1" objects="1" scenarios="1"/>
  <mergeCells count="10">
    <mergeCell ref="F13:G13"/>
    <mergeCell ref="A70:H70"/>
    <mergeCell ref="A71:D71"/>
    <mergeCell ref="D6:E6"/>
    <mergeCell ref="D7:E7"/>
    <mergeCell ref="F9:G9"/>
    <mergeCell ref="H4:I5"/>
    <mergeCell ref="A4:B4"/>
    <mergeCell ref="D4:F4"/>
    <mergeCell ref="D2:I2"/>
  </mergeCells>
  <printOptions horizontalCentered="1"/>
  <pageMargins left="0" right="0" top="0" bottom="0" header="0.5118110236220472" footer="0.5118110236220472"/>
  <pageSetup horizontalDpi="600" verticalDpi="600" orientation="portrait" paperSize="5" scale="8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94"/>
  <sheetViews>
    <sheetView workbookViewId="0" topLeftCell="A64">
      <selection activeCell="A64" sqref="A1:IV16384"/>
    </sheetView>
  </sheetViews>
  <sheetFormatPr defaultColWidth="11.421875" defaultRowHeight="12.75"/>
  <cols>
    <col min="1" max="11" width="7.7109375" style="0" customWidth="1"/>
    <col min="12" max="12" width="3.28125" style="0" customWidth="1"/>
    <col min="13" max="13" width="7.7109375" style="116" customWidth="1"/>
    <col min="14" max="21" width="7.7109375" style="117" customWidth="1"/>
    <col min="22" max="22" width="7.7109375" style="116" customWidth="1"/>
    <col min="23" max="23" width="3.7109375" style="102" customWidth="1"/>
    <col min="24" max="24" width="7.7109375" style="116" customWidth="1"/>
    <col min="25" max="25" width="6.28125" style="116" customWidth="1"/>
    <col min="26" max="26" width="8.140625" style="116" customWidth="1"/>
    <col min="27" max="27" width="7.140625" style="116" customWidth="1"/>
    <col min="28" max="28" width="7.57421875" style="116" customWidth="1"/>
    <col min="29" max="29" width="7.421875" style="116" customWidth="1"/>
    <col min="30" max="30" width="6.7109375" style="116" customWidth="1"/>
    <col min="31" max="31" width="6.140625" style="116" customWidth="1"/>
    <col min="32" max="32" width="7.57421875" style="116" customWidth="1"/>
    <col min="33" max="33" width="7.421875" style="116" customWidth="1"/>
    <col min="34" max="34" width="6.8515625" style="116" customWidth="1"/>
    <col min="35" max="35" width="3.28125" style="0" customWidth="1"/>
  </cols>
  <sheetData>
    <row r="1" spans="1:23" ht="78.75" customHeight="1" thickBot="1">
      <c r="A1" s="266" t="s">
        <v>63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M1" s="266" t="s">
        <v>62</v>
      </c>
      <c r="N1" s="266"/>
      <c r="O1" s="266"/>
      <c r="P1" s="266"/>
      <c r="Q1" s="266"/>
      <c r="R1" s="266"/>
      <c r="S1" s="266"/>
      <c r="T1" s="266"/>
      <c r="U1" s="266"/>
      <c r="V1" s="266"/>
      <c r="W1"/>
    </row>
    <row r="2" spans="1:22" ht="32.25" customHeight="1">
      <c r="A2" s="270" t="s">
        <v>251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M2" s="267" t="s">
        <v>64</v>
      </c>
      <c r="N2" s="268"/>
      <c r="O2" s="268"/>
      <c r="P2" s="268"/>
      <c r="Q2" s="268"/>
      <c r="R2" s="268"/>
      <c r="S2" s="268"/>
      <c r="T2" s="268"/>
      <c r="U2" s="268"/>
      <c r="V2" s="269"/>
    </row>
    <row r="3" spans="1:23" ht="12.75">
      <c r="A3" s="103" t="s">
        <v>65</v>
      </c>
      <c r="B3" s="108" t="s">
        <v>65</v>
      </c>
      <c r="C3" s="167" t="s">
        <v>65</v>
      </c>
      <c r="D3" s="108" t="s">
        <v>65</v>
      </c>
      <c r="E3" s="104" t="s">
        <v>65</v>
      </c>
      <c r="F3" s="109" t="s">
        <v>65</v>
      </c>
      <c r="G3" s="165" t="s">
        <v>65</v>
      </c>
      <c r="H3" s="108" t="s">
        <v>65</v>
      </c>
      <c r="I3" s="104" t="s">
        <v>65</v>
      </c>
      <c r="J3" s="108" t="s">
        <v>65</v>
      </c>
      <c r="K3" s="168" t="s">
        <v>65</v>
      </c>
      <c r="M3" s="103" t="s">
        <v>65</v>
      </c>
      <c r="N3" s="104" t="s">
        <v>65</v>
      </c>
      <c r="O3" s="165" t="s">
        <v>65</v>
      </c>
      <c r="P3" s="165" t="s">
        <v>65</v>
      </c>
      <c r="Q3" s="104" t="s">
        <v>65</v>
      </c>
      <c r="R3" s="104" t="s">
        <v>65</v>
      </c>
      <c r="S3" s="165" t="s">
        <v>65</v>
      </c>
      <c r="T3" s="165" t="s">
        <v>65</v>
      </c>
      <c r="U3" s="104" t="s">
        <v>65</v>
      </c>
      <c r="V3" s="106" t="s">
        <v>65</v>
      </c>
      <c r="W3" s="107"/>
    </row>
    <row r="4" spans="1:23" ht="12.75">
      <c r="A4" s="103"/>
      <c r="B4" s="108"/>
      <c r="C4" s="165"/>
      <c r="D4" s="108"/>
      <c r="E4" s="104"/>
      <c r="F4" s="109"/>
      <c r="G4" s="165"/>
      <c r="H4" s="108"/>
      <c r="I4" s="104"/>
      <c r="J4" s="108"/>
      <c r="K4" s="168"/>
      <c r="M4" s="103"/>
      <c r="N4" s="104"/>
      <c r="O4" s="165"/>
      <c r="P4" s="165"/>
      <c r="Q4" s="104"/>
      <c r="R4" s="104"/>
      <c r="S4" s="165"/>
      <c r="T4" s="165"/>
      <c r="U4" s="104"/>
      <c r="V4" s="106"/>
      <c r="W4" s="107"/>
    </row>
    <row r="5" spans="1:23" ht="12.75">
      <c r="A5" s="103" t="s">
        <v>65</v>
      </c>
      <c r="B5" s="105" t="s">
        <v>65</v>
      </c>
      <c r="C5" s="165" t="s">
        <v>65</v>
      </c>
      <c r="D5" s="108" t="s">
        <v>65</v>
      </c>
      <c r="E5" s="104" t="s">
        <v>65</v>
      </c>
      <c r="F5" s="105" t="s">
        <v>65</v>
      </c>
      <c r="G5" s="165" t="s">
        <v>65</v>
      </c>
      <c r="H5" s="108" t="s">
        <v>65</v>
      </c>
      <c r="I5" s="104" t="s">
        <v>65</v>
      </c>
      <c r="J5" s="108" t="s">
        <v>65</v>
      </c>
      <c r="K5" s="168" t="s">
        <v>65</v>
      </c>
      <c r="M5" s="103" t="s">
        <v>65</v>
      </c>
      <c r="N5" s="104" t="s">
        <v>65</v>
      </c>
      <c r="O5" s="165" t="s">
        <v>65</v>
      </c>
      <c r="P5" s="165" t="s">
        <v>65</v>
      </c>
      <c r="Q5" s="104" t="s">
        <v>65</v>
      </c>
      <c r="R5" s="104" t="s">
        <v>65</v>
      </c>
      <c r="S5" s="165" t="s">
        <v>65</v>
      </c>
      <c r="T5" s="165" t="s">
        <v>65</v>
      </c>
      <c r="U5" s="104" t="s">
        <v>65</v>
      </c>
      <c r="V5" s="106" t="s">
        <v>65</v>
      </c>
      <c r="W5" s="107"/>
    </row>
    <row r="6" spans="1:23" ht="12.75">
      <c r="A6" s="103"/>
      <c r="B6" s="108"/>
      <c r="C6" s="165"/>
      <c r="D6" s="108"/>
      <c r="E6" s="104"/>
      <c r="F6" s="109"/>
      <c r="G6" s="165"/>
      <c r="H6" s="108"/>
      <c r="I6" s="104"/>
      <c r="J6" s="108"/>
      <c r="K6" s="168"/>
      <c r="M6" s="103"/>
      <c r="N6" s="104"/>
      <c r="O6" s="165"/>
      <c r="P6" s="165"/>
      <c r="Q6" s="104"/>
      <c r="R6" s="104"/>
      <c r="S6" s="165"/>
      <c r="T6" s="165"/>
      <c r="U6" s="104"/>
      <c r="V6" s="106"/>
      <c r="W6" s="107"/>
    </row>
    <row r="7" spans="1:23" ht="12.75">
      <c r="A7" s="103" t="s">
        <v>65</v>
      </c>
      <c r="B7" s="108" t="s">
        <v>65</v>
      </c>
      <c r="C7" s="165" t="s">
        <v>65</v>
      </c>
      <c r="D7" s="105" t="s">
        <v>65</v>
      </c>
      <c r="E7" s="104" t="s">
        <v>65</v>
      </c>
      <c r="F7" s="109" t="s">
        <v>65</v>
      </c>
      <c r="G7" s="165" t="s">
        <v>65</v>
      </c>
      <c r="H7" s="105" t="s">
        <v>65</v>
      </c>
      <c r="I7" s="104" t="s">
        <v>65</v>
      </c>
      <c r="J7" s="105" t="s">
        <v>65</v>
      </c>
      <c r="K7" s="168" t="s">
        <v>65</v>
      </c>
      <c r="M7" s="103" t="s">
        <v>65</v>
      </c>
      <c r="N7" s="104" t="s">
        <v>65</v>
      </c>
      <c r="O7" s="165" t="s">
        <v>65</v>
      </c>
      <c r="P7" s="165" t="s">
        <v>65</v>
      </c>
      <c r="Q7" s="104" t="s">
        <v>65</v>
      </c>
      <c r="R7" s="104" t="s">
        <v>65</v>
      </c>
      <c r="S7" s="165" t="s">
        <v>65</v>
      </c>
      <c r="T7" s="165" t="s">
        <v>65</v>
      </c>
      <c r="U7" s="104" t="s">
        <v>65</v>
      </c>
      <c r="V7" s="106" t="s">
        <v>65</v>
      </c>
      <c r="W7" s="107"/>
    </row>
    <row r="8" spans="1:23" ht="12.75">
      <c r="A8" s="103"/>
      <c r="B8" s="108"/>
      <c r="C8" s="165"/>
      <c r="D8" s="108"/>
      <c r="E8" s="104"/>
      <c r="F8" s="109"/>
      <c r="G8" s="165"/>
      <c r="H8" s="108"/>
      <c r="I8" s="104"/>
      <c r="J8" s="108"/>
      <c r="K8" s="168"/>
      <c r="M8" s="103"/>
      <c r="N8" s="104"/>
      <c r="O8" s="165"/>
      <c r="P8" s="165"/>
      <c r="Q8" s="104"/>
      <c r="R8" s="104"/>
      <c r="S8" s="165"/>
      <c r="T8" s="165"/>
      <c r="U8" s="104"/>
      <c r="V8" s="106"/>
      <c r="W8" s="107"/>
    </row>
    <row r="9" spans="1:23" ht="12.75">
      <c r="A9" s="103" t="s">
        <v>65</v>
      </c>
      <c r="B9" s="108" t="s">
        <v>65</v>
      </c>
      <c r="C9" s="165" t="s">
        <v>65</v>
      </c>
      <c r="D9" s="108" t="s">
        <v>65</v>
      </c>
      <c r="E9" s="104" t="s">
        <v>65</v>
      </c>
      <c r="F9" s="109" t="s">
        <v>65</v>
      </c>
      <c r="G9" s="165" t="s">
        <v>65</v>
      </c>
      <c r="H9" s="108" t="s">
        <v>65</v>
      </c>
      <c r="I9" s="104" t="s">
        <v>65</v>
      </c>
      <c r="J9" s="108" t="s">
        <v>65</v>
      </c>
      <c r="K9" s="168" t="s">
        <v>65</v>
      </c>
      <c r="M9" s="103" t="s">
        <v>65</v>
      </c>
      <c r="N9" s="104" t="s">
        <v>65</v>
      </c>
      <c r="O9" s="165" t="s">
        <v>65</v>
      </c>
      <c r="P9" s="165" t="s">
        <v>65</v>
      </c>
      <c r="Q9" s="104" t="s">
        <v>65</v>
      </c>
      <c r="R9" s="104" t="s">
        <v>65</v>
      </c>
      <c r="S9" s="165" t="s">
        <v>65</v>
      </c>
      <c r="T9" s="165" t="s">
        <v>65</v>
      </c>
      <c r="U9" s="104" t="s">
        <v>65</v>
      </c>
      <c r="V9" s="106" t="s">
        <v>65</v>
      </c>
      <c r="W9" s="107"/>
    </row>
    <row r="10" spans="1:23" ht="12.75">
      <c r="A10" s="103"/>
      <c r="B10" s="108"/>
      <c r="C10" s="165"/>
      <c r="D10" s="108"/>
      <c r="E10" s="104"/>
      <c r="F10" s="109"/>
      <c r="G10" s="165"/>
      <c r="H10" s="108"/>
      <c r="I10" s="104"/>
      <c r="J10" s="108"/>
      <c r="K10" s="168"/>
      <c r="M10" s="103"/>
      <c r="N10" s="104"/>
      <c r="O10" s="165"/>
      <c r="P10" s="165"/>
      <c r="Q10" s="104"/>
      <c r="R10" s="104"/>
      <c r="S10" s="165"/>
      <c r="T10" s="165"/>
      <c r="U10" s="104"/>
      <c r="V10" s="106"/>
      <c r="W10" s="107"/>
    </row>
    <row r="11" spans="1:23" ht="12.75">
      <c r="A11" s="103" t="s">
        <v>65</v>
      </c>
      <c r="B11" s="105" t="s">
        <v>65</v>
      </c>
      <c r="C11" s="165" t="s">
        <v>65</v>
      </c>
      <c r="D11" s="105" t="s">
        <v>65</v>
      </c>
      <c r="E11" s="104" t="s">
        <v>65</v>
      </c>
      <c r="F11" s="105" t="s">
        <v>65</v>
      </c>
      <c r="G11" s="165" t="s">
        <v>65</v>
      </c>
      <c r="H11" s="108" t="s">
        <v>65</v>
      </c>
      <c r="I11" s="104" t="s">
        <v>65</v>
      </c>
      <c r="J11" s="108" t="s">
        <v>65</v>
      </c>
      <c r="K11" s="168" t="s">
        <v>65</v>
      </c>
      <c r="M11" s="103" t="s">
        <v>65</v>
      </c>
      <c r="N11" s="104" t="s">
        <v>65</v>
      </c>
      <c r="O11" s="165" t="s">
        <v>65</v>
      </c>
      <c r="P11" s="165" t="s">
        <v>65</v>
      </c>
      <c r="Q11" s="104" t="s">
        <v>65</v>
      </c>
      <c r="R11" s="104" t="s">
        <v>65</v>
      </c>
      <c r="S11" s="165" t="s">
        <v>65</v>
      </c>
      <c r="T11" s="165" t="s">
        <v>65</v>
      </c>
      <c r="U11" s="104" t="s">
        <v>65</v>
      </c>
      <c r="V11" s="106" t="s">
        <v>65</v>
      </c>
      <c r="W11" s="107"/>
    </row>
    <row r="12" spans="1:23" ht="12.75">
      <c r="A12" s="103"/>
      <c r="B12" s="108"/>
      <c r="C12" s="165"/>
      <c r="D12" s="108"/>
      <c r="E12" s="104"/>
      <c r="F12" s="109"/>
      <c r="G12" s="165"/>
      <c r="H12" s="108"/>
      <c r="I12" s="104"/>
      <c r="J12" s="108"/>
      <c r="K12" s="168"/>
      <c r="M12" s="103"/>
      <c r="N12" s="104"/>
      <c r="O12" s="165"/>
      <c r="P12" s="165"/>
      <c r="Q12" s="104"/>
      <c r="R12" s="104"/>
      <c r="S12" s="165"/>
      <c r="T12" s="165"/>
      <c r="U12" s="104"/>
      <c r="V12" s="106"/>
      <c r="W12" s="107"/>
    </row>
    <row r="13" spans="1:23" ht="12.75">
      <c r="A13" s="103" t="s">
        <v>65</v>
      </c>
      <c r="B13" s="108" t="s">
        <v>65</v>
      </c>
      <c r="C13" s="165" t="s">
        <v>65</v>
      </c>
      <c r="D13" s="108" t="s">
        <v>65</v>
      </c>
      <c r="E13" s="104" t="s">
        <v>65</v>
      </c>
      <c r="F13" s="109" t="s">
        <v>65</v>
      </c>
      <c r="G13" s="165" t="s">
        <v>65</v>
      </c>
      <c r="H13" s="105" t="s">
        <v>65</v>
      </c>
      <c r="I13" s="104" t="s">
        <v>65</v>
      </c>
      <c r="J13" s="105" t="s">
        <v>65</v>
      </c>
      <c r="K13" s="168" t="s">
        <v>65</v>
      </c>
      <c r="M13" s="103" t="s">
        <v>65</v>
      </c>
      <c r="N13" s="104" t="s">
        <v>65</v>
      </c>
      <c r="O13" s="165" t="s">
        <v>65</v>
      </c>
      <c r="P13" s="165" t="s">
        <v>65</v>
      </c>
      <c r="Q13" s="104" t="s">
        <v>65</v>
      </c>
      <c r="R13" s="104" t="s">
        <v>65</v>
      </c>
      <c r="S13" s="165" t="s">
        <v>65</v>
      </c>
      <c r="T13" s="165" t="s">
        <v>65</v>
      </c>
      <c r="U13" s="104" t="s">
        <v>65</v>
      </c>
      <c r="V13" s="106" t="s">
        <v>65</v>
      </c>
      <c r="W13" s="107"/>
    </row>
    <row r="14" spans="1:23" ht="12.75">
      <c r="A14" s="103"/>
      <c r="B14" s="108"/>
      <c r="C14" s="165"/>
      <c r="D14" s="108"/>
      <c r="E14" s="104"/>
      <c r="F14" s="109"/>
      <c r="G14" s="165"/>
      <c r="H14" s="108"/>
      <c r="I14" s="104"/>
      <c r="J14" s="108"/>
      <c r="K14" s="168"/>
      <c r="M14" s="103"/>
      <c r="N14" s="104"/>
      <c r="O14" s="165"/>
      <c r="P14" s="165"/>
      <c r="Q14" s="104"/>
      <c r="R14" s="104"/>
      <c r="S14" s="165"/>
      <c r="T14" s="165"/>
      <c r="U14" s="104"/>
      <c r="V14" s="106"/>
      <c r="W14" s="107"/>
    </row>
    <row r="15" spans="1:23" ht="12.75">
      <c r="A15" s="103" t="s">
        <v>65</v>
      </c>
      <c r="B15" s="105" t="s">
        <v>65</v>
      </c>
      <c r="C15" s="165" t="s">
        <v>65</v>
      </c>
      <c r="D15" s="105" t="s">
        <v>65</v>
      </c>
      <c r="E15" s="104" t="s">
        <v>65</v>
      </c>
      <c r="F15" s="109" t="s">
        <v>65</v>
      </c>
      <c r="G15" s="165" t="s">
        <v>65</v>
      </c>
      <c r="H15" s="108" t="s">
        <v>65</v>
      </c>
      <c r="I15" s="104" t="s">
        <v>65</v>
      </c>
      <c r="J15" s="108" t="s">
        <v>65</v>
      </c>
      <c r="K15" s="168" t="s">
        <v>65</v>
      </c>
      <c r="M15" s="103" t="s">
        <v>65</v>
      </c>
      <c r="N15" s="104" t="s">
        <v>65</v>
      </c>
      <c r="O15" s="165" t="s">
        <v>65</v>
      </c>
      <c r="P15" s="165" t="s">
        <v>65</v>
      </c>
      <c r="Q15" s="104" t="s">
        <v>65</v>
      </c>
      <c r="R15" s="104" t="s">
        <v>65</v>
      </c>
      <c r="S15" s="165" t="s">
        <v>65</v>
      </c>
      <c r="T15" s="165" t="s">
        <v>65</v>
      </c>
      <c r="U15" s="104" t="s">
        <v>65</v>
      </c>
      <c r="V15" s="106" t="s">
        <v>65</v>
      </c>
      <c r="W15" s="107"/>
    </row>
    <row r="16" spans="1:23" ht="12.75">
      <c r="A16" s="103"/>
      <c r="B16" s="108"/>
      <c r="C16" s="165"/>
      <c r="D16" s="108"/>
      <c r="E16" s="104"/>
      <c r="F16" s="109"/>
      <c r="G16" s="165"/>
      <c r="H16" s="108"/>
      <c r="I16" s="104"/>
      <c r="J16" s="108"/>
      <c r="K16" s="168"/>
      <c r="M16" s="103"/>
      <c r="N16" s="104"/>
      <c r="O16" s="165"/>
      <c r="P16" s="165"/>
      <c r="Q16" s="104"/>
      <c r="R16" s="104"/>
      <c r="S16" s="165"/>
      <c r="T16" s="165"/>
      <c r="U16" s="104"/>
      <c r="V16" s="106"/>
      <c r="W16" s="107"/>
    </row>
    <row r="17" spans="1:23" ht="12.75">
      <c r="A17" s="103" t="s">
        <v>65</v>
      </c>
      <c r="B17" s="108" t="s">
        <v>65</v>
      </c>
      <c r="C17" s="165" t="s">
        <v>65</v>
      </c>
      <c r="D17" s="108" t="s">
        <v>65</v>
      </c>
      <c r="E17" s="104" t="s">
        <v>65</v>
      </c>
      <c r="F17" s="105" t="s">
        <v>65</v>
      </c>
      <c r="G17" s="165" t="s">
        <v>65</v>
      </c>
      <c r="H17" s="108" t="s">
        <v>65</v>
      </c>
      <c r="I17" s="104" t="s">
        <v>65</v>
      </c>
      <c r="J17" s="108" t="s">
        <v>65</v>
      </c>
      <c r="K17" s="168" t="s">
        <v>65</v>
      </c>
      <c r="M17" s="103" t="s">
        <v>65</v>
      </c>
      <c r="N17" s="104" t="s">
        <v>65</v>
      </c>
      <c r="O17" s="165" t="s">
        <v>65</v>
      </c>
      <c r="P17" s="165" t="s">
        <v>65</v>
      </c>
      <c r="Q17" s="104" t="s">
        <v>65</v>
      </c>
      <c r="R17" s="104" t="s">
        <v>65</v>
      </c>
      <c r="S17" s="165" t="s">
        <v>65</v>
      </c>
      <c r="T17" s="165" t="s">
        <v>65</v>
      </c>
      <c r="U17" s="104" t="s">
        <v>65</v>
      </c>
      <c r="V17" s="106" t="s">
        <v>65</v>
      </c>
      <c r="W17" s="107"/>
    </row>
    <row r="18" spans="1:23" ht="12.75">
      <c r="A18" s="103"/>
      <c r="B18" s="108"/>
      <c r="C18" s="165"/>
      <c r="D18" s="108"/>
      <c r="E18" s="104"/>
      <c r="F18" s="109"/>
      <c r="G18" s="165"/>
      <c r="H18" s="108"/>
      <c r="I18" s="104"/>
      <c r="J18" s="108"/>
      <c r="K18" s="168"/>
      <c r="M18" s="103"/>
      <c r="N18" s="104"/>
      <c r="O18" s="165"/>
      <c r="P18" s="165"/>
      <c r="Q18" s="104"/>
      <c r="R18" s="104"/>
      <c r="S18" s="165"/>
      <c r="T18" s="165"/>
      <c r="U18" s="104"/>
      <c r="V18" s="106"/>
      <c r="W18" s="107"/>
    </row>
    <row r="19" spans="1:23" ht="13.5" thickBot="1">
      <c r="A19" s="110" t="s">
        <v>65</v>
      </c>
      <c r="B19" s="112" t="s">
        <v>65</v>
      </c>
      <c r="C19" s="166" t="s">
        <v>65</v>
      </c>
      <c r="D19" s="114" t="s">
        <v>65</v>
      </c>
      <c r="E19" s="111" t="s">
        <v>65</v>
      </c>
      <c r="F19" s="115" t="s">
        <v>65</v>
      </c>
      <c r="G19" s="166" t="s">
        <v>65</v>
      </c>
      <c r="H19" s="112" t="s">
        <v>65</v>
      </c>
      <c r="I19" s="111" t="s">
        <v>65</v>
      </c>
      <c r="J19" s="112" t="s">
        <v>65</v>
      </c>
      <c r="K19" s="169" t="s">
        <v>65</v>
      </c>
      <c r="M19" s="110" t="s">
        <v>65</v>
      </c>
      <c r="N19" s="111" t="s">
        <v>65</v>
      </c>
      <c r="O19" s="166" t="s">
        <v>65</v>
      </c>
      <c r="P19" s="166" t="s">
        <v>65</v>
      </c>
      <c r="Q19" s="111" t="s">
        <v>65</v>
      </c>
      <c r="R19" s="111" t="s">
        <v>65</v>
      </c>
      <c r="S19" s="166" t="s">
        <v>65</v>
      </c>
      <c r="T19" s="166" t="s">
        <v>65</v>
      </c>
      <c r="U19" s="111" t="s">
        <v>65</v>
      </c>
      <c r="V19" s="113" t="s">
        <v>65</v>
      </c>
      <c r="W19" s="107"/>
    </row>
    <row r="20" spans="1:11" ht="13.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22" ht="28.5" customHeight="1">
      <c r="A21" s="273" t="s">
        <v>252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9"/>
      <c r="M21" s="267" t="s">
        <v>66</v>
      </c>
      <c r="N21" s="268"/>
      <c r="O21" s="268"/>
      <c r="P21" s="268"/>
      <c r="Q21" s="268"/>
      <c r="R21" s="268"/>
      <c r="S21" s="268"/>
      <c r="T21" s="268"/>
      <c r="U21" s="268"/>
      <c r="V21" s="269"/>
    </row>
    <row r="22" spans="1:35" ht="12.75">
      <c r="A22" s="118" t="s">
        <v>65</v>
      </c>
      <c r="B22" s="165" t="s">
        <v>65</v>
      </c>
      <c r="C22" s="105" t="s">
        <v>65</v>
      </c>
      <c r="D22" s="104" t="s">
        <v>65</v>
      </c>
      <c r="E22" s="105" t="s">
        <v>65</v>
      </c>
      <c r="F22" s="165" t="s">
        <v>65</v>
      </c>
      <c r="G22" s="109" t="s">
        <v>65</v>
      </c>
      <c r="H22" s="104" t="s">
        <v>65</v>
      </c>
      <c r="I22" s="109" t="s">
        <v>65</v>
      </c>
      <c r="J22" s="165" t="s">
        <v>65</v>
      </c>
      <c r="K22" s="119" t="s">
        <v>65</v>
      </c>
      <c r="M22" s="118" t="s">
        <v>65</v>
      </c>
      <c r="N22" s="165" t="s">
        <v>65</v>
      </c>
      <c r="O22" s="109" t="s">
        <v>65</v>
      </c>
      <c r="P22" s="104" t="s">
        <v>65</v>
      </c>
      <c r="Q22" s="109" t="s">
        <v>65</v>
      </c>
      <c r="R22" s="165" t="s">
        <v>65</v>
      </c>
      <c r="S22" s="109" t="s">
        <v>65</v>
      </c>
      <c r="T22" s="104" t="s">
        <v>65</v>
      </c>
      <c r="U22" s="109" t="s">
        <v>65</v>
      </c>
      <c r="V22" s="168" t="s">
        <v>65</v>
      </c>
      <c r="W22" s="107"/>
      <c r="AI22" s="109"/>
    </row>
    <row r="23" spans="1:35" ht="12.75">
      <c r="A23" s="118"/>
      <c r="B23" s="165"/>
      <c r="C23" s="105"/>
      <c r="D23" s="104"/>
      <c r="E23" s="109"/>
      <c r="F23" s="165"/>
      <c r="G23" s="109"/>
      <c r="H23" s="104"/>
      <c r="I23" s="109"/>
      <c r="J23" s="165"/>
      <c r="K23" s="119"/>
      <c r="M23" s="118"/>
      <c r="N23" s="165"/>
      <c r="O23" s="109"/>
      <c r="P23" s="104"/>
      <c r="Q23" s="109"/>
      <c r="R23" s="165"/>
      <c r="S23" s="109"/>
      <c r="T23" s="104"/>
      <c r="U23" s="109"/>
      <c r="V23" s="168"/>
      <c r="W23" s="107"/>
      <c r="AI23" s="109"/>
    </row>
    <row r="24" spans="1:35" ht="12.75">
      <c r="A24" s="120" t="s">
        <v>65</v>
      </c>
      <c r="B24" s="165" t="s">
        <v>65</v>
      </c>
      <c r="C24" s="105" t="s">
        <v>65</v>
      </c>
      <c r="D24" s="104" t="s">
        <v>65</v>
      </c>
      <c r="E24" s="109" t="s">
        <v>65</v>
      </c>
      <c r="F24" s="165" t="s">
        <v>65</v>
      </c>
      <c r="G24" s="105" t="s">
        <v>65</v>
      </c>
      <c r="H24" s="104" t="s">
        <v>65</v>
      </c>
      <c r="I24" s="105" t="s">
        <v>65</v>
      </c>
      <c r="J24" s="165" t="s">
        <v>65</v>
      </c>
      <c r="K24" s="119" t="s">
        <v>65</v>
      </c>
      <c r="M24" s="120" t="s">
        <v>65</v>
      </c>
      <c r="N24" s="165" t="s">
        <v>65</v>
      </c>
      <c r="O24" s="105" t="s">
        <v>65</v>
      </c>
      <c r="P24" s="104" t="s">
        <v>65</v>
      </c>
      <c r="Q24" s="109" t="s">
        <v>65</v>
      </c>
      <c r="R24" s="165" t="s">
        <v>65</v>
      </c>
      <c r="S24" s="105" t="s">
        <v>65</v>
      </c>
      <c r="T24" s="104" t="s">
        <v>65</v>
      </c>
      <c r="U24" s="105" t="s">
        <v>65</v>
      </c>
      <c r="V24" s="168" t="s">
        <v>65</v>
      </c>
      <c r="W24" s="107"/>
      <c r="AI24" s="121"/>
    </row>
    <row r="25" spans="1:35" ht="12.75">
      <c r="A25" s="120"/>
      <c r="B25" s="165"/>
      <c r="C25" s="109"/>
      <c r="D25" s="104"/>
      <c r="E25" s="109"/>
      <c r="F25" s="165"/>
      <c r="G25" s="105"/>
      <c r="H25" s="104"/>
      <c r="I25" s="105"/>
      <c r="J25" s="165"/>
      <c r="K25" s="122"/>
      <c r="M25" s="120"/>
      <c r="N25" s="165"/>
      <c r="O25" s="105"/>
      <c r="P25" s="104"/>
      <c r="Q25" s="109"/>
      <c r="R25" s="165"/>
      <c r="S25" s="105"/>
      <c r="T25" s="104"/>
      <c r="U25" s="105"/>
      <c r="V25" s="168"/>
      <c r="W25" s="107"/>
      <c r="AI25" s="121"/>
    </row>
    <row r="26" spans="1:35" ht="12.75">
      <c r="A26" s="120" t="s">
        <v>65</v>
      </c>
      <c r="B26" s="165" t="s">
        <v>65</v>
      </c>
      <c r="C26" s="109" t="s">
        <v>65</v>
      </c>
      <c r="D26" s="104" t="s">
        <v>65</v>
      </c>
      <c r="E26" s="105" t="s">
        <v>65</v>
      </c>
      <c r="F26" s="165" t="s">
        <v>65</v>
      </c>
      <c r="G26" s="105" t="s">
        <v>65</v>
      </c>
      <c r="H26" s="104" t="s">
        <v>65</v>
      </c>
      <c r="I26" s="105" t="s">
        <v>65</v>
      </c>
      <c r="J26" s="165" t="s">
        <v>65</v>
      </c>
      <c r="K26" s="122" t="s">
        <v>65</v>
      </c>
      <c r="M26" s="120" t="s">
        <v>65</v>
      </c>
      <c r="N26" s="165" t="s">
        <v>65</v>
      </c>
      <c r="O26" s="105" t="s">
        <v>65</v>
      </c>
      <c r="P26" s="104" t="s">
        <v>65</v>
      </c>
      <c r="Q26" s="105" t="s">
        <v>65</v>
      </c>
      <c r="R26" s="165" t="s">
        <v>65</v>
      </c>
      <c r="S26" s="105" t="s">
        <v>65</v>
      </c>
      <c r="T26" s="104" t="s">
        <v>65</v>
      </c>
      <c r="U26" s="105" t="s">
        <v>65</v>
      </c>
      <c r="V26" s="168" t="s">
        <v>65</v>
      </c>
      <c r="W26" s="107"/>
      <c r="AI26" s="121"/>
    </row>
    <row r="27" spans="1:35" ht="12.75">
      <c r="A27" s="118"/>
      <c r="B27" s="165"/>
      <c r="C27" s="109"/>
      <c r="D27" s="104"/>
      <c r="E27" s="105"/>
      <c r="F27" s="165"/>
      <c r="G27" s="109"/>
      <c r="H27" s="104"/>
      <c r="I27" s="109"/>
      <c r="J27" s="165"/>
      <c r="K27" s="122"/>
      <c r="M27" s="118"/>
      <c r="N27" s="165"/>
      <c r="O27" s="109"/>
      <c r="P27" s="104"/>
      <c r="Q27" s="105"/>
      <c r="R27" s="165"/>
      <c r="S27" s="109"/>
      <c r="T27" s="104"/>
      <c r="U27" s="109"/>
      <c r="V27" s="168"/>
      <c r="W27" s="107"/>
      <c r="AI27" s="121"/>
    </row>
    <row r="28" spans="1:35" ht="12.75">
      <c r="A28" s="118" t="s">
        <v>65</v>
      </c>
      <c r="B28" s="165" t="s">
        <v>65</v>
      </c>
      <c r="C28" s="105" t="s">
        <v>65</v>
      </c>
      <c r="D28" s="104" t="s">
        <v>65</v>
      </c>
      <c r="E28" s="105" t="s">
        <v>65</v>
      </c>
      <c r="F28" s="165" t="s">
        <v>65</v>
      </c>
      <c r="G28" s="109" t="s">
        <v>65</v>
      </c>
      <c r="H28" s="104" t="s">
        <v>65</v>
      </c>
      <c r="I28" s="109" t="s">
        <v>65</v>
      </c>
      <c r="J28" s="165" t="s">
        <v>65</v>
      </c>
      <c r="K28" s="119" t="s">
        <v>65</v>
      </c>
      <c r="M28" s="118" t="s">
        <v>65</v>
      </c>
      <c r="N28" s="165" t="s">
        <v>65</v>
      </c>
      <c r="O28" s="109" t="s">
        <v>65</v>
      </c>
      <c r="P28" s="104" t="s">
        <v>65</v>
      </c>
      <c r="Q28" s="105" t="s">
        <v>65</v>
      </c>
      <c r="R28" s="165" t="s">
        <v>65</v>
      </c>
      <c r="S28" s="109" t="s">
        <v>65</v>
      </c>
      <c r="T28" s="104" t="s">
        <v>65</v>
      </c>
      <c r="U28" s="109" t="s">
        <v>65</v>
      </c>
      <c r="V28" s="168" t="s">
        <v>65</v>
      </c>
      <c r="W28" s="107"/>
      <c r="AI28" s="121"/>
    </row>
    <row r="29" spans="1:35" ht="12.75">
      <c r="A29" s="118"/>
      <c r="B29" s="165"/>
      <c r="C29" s="109"/>
      <c r="D29" s="104"/>
      <c r="E29" s="109"/>
      <c r="F29" s="165"/>
      <c r="G29" s="109"/>
      <c r="H29" s="104"/>
      <c r="I29" s="109"/>
      <c r="J29" s="165"/>
      <c r="K29" s="122"/>
      <c r="M29" s="118"/>
      <c r="N29" s="165"/>
      <c r="O29" s="109"/>
      <c r="P29" s="104"/>
      <c r="Q29" s="109"/>
      <c r="R29" s="165"/>
      <c r="S29" s="109"/>
      <c r="T29" s="104"/>
      <c r="U29" s="109"/>
      <c r="V29" s="168"/>
      <c r="W29" s="107"/>
      <c r="AI29" s="121"/>
    </row>
    <row r="30" spans="1:35" ht="12.75">
      <c r="A30" s="120" t="s">
        <v>65</v>
      </c>
      <c r="B30" s="165" t="s">
        <v>65</v>
      </c>
      <c r="C30" s="109" t="s">
        <v>65</v>
      </c>
      <c r="D30" s="104" t="s">
        <v>65</v>
      </c>
      <c r="E30" s="109" t="s">
        <v>65</v>
      </c>
      <c r="F30" s="165" t="s">
        <v>65</v>
      </c>
      <c r="G30" s="105" t="s">
        <v>65</v>
      </c>
      <c r="H30" s="104" t="s">
        <v>65</v>
      </c>
      <c r="I30" s="105" t="s">
        <v>65</v>
      </c>
      <c r="J30" s="165" t="s">
        <v>65</v>
      </c>
      <c r="K30" s="122" t="s">
        <v>65</v>
      </c>
      <c r="M30" s="118" t="s">
        <v>65</v>
      </c>
      <c r="N30" s="165" t="s">
        <v>65</v>
      </c>
      <c r="O30" s="109" t="s">
        <v>65</v>
      </c>
      <c r="P30" s="104" t="s">
        <v>65</v>
      </c>
      <c r="Q30" s="109" t="s">
        <v>65</v>
      </c>
      <c r="R30" s="165" t="s">
        <v>65</v>
      </c>
      <c r="S30" s="109" t="s">
        <v>65</v>
      </c>
      <c r="T30" s="104" t="s">
        <v>65</v>
      </c>
      <c r="U30" s="109" t="s">
        <v>65</v>
      </c>
      <c r="V30" s="168" t="s">
        <v>65</v>
      </c>
      <c r="W30" s="107"/>
      <c r="AI30" s="121"/>
    </row>
    <row r="31" spans="1:35" ht="12.75">
      <c r="A31" s="118"/>
      <c r="B31" s="165"/>
      <c r="C31" s="109"/>
      <c r="D31" s="104"/>
      <c r="E31" s="109"/>
      <c r="F31" s="165"/>
      <c r="G31" s="109"/>
      <c r="H31" s="104"/>
      <c r="I31" s="109"/>
      <c r="J31" s="165"/>
      <c r="K31" s="122"/>
      <c r="M31" s="118"/>
      <c r="N31" s="165"/>
      <c r="O31" s="109"/>
      <c r="P31" s="104"/>
      <c r="Q31" s="109"/>
      <c r="R31" s="165"/>
      <c r="S31" s="109"/>
      <c r="T31" s="104"/>
      <c r="U31" s="109"/>
      <c r="V31" s="168"/>
      <c r="W31" s="107"/>
      <c r="AI31" s="121"/>
    </row>
    <row r="32" spans="1:35" ht="12.75">
      <c r="A32" s="118" t="s">
        <v>65</v>
      </c>
      <c r="B32" s="165" t="s">
        <v>65</v>
      </c>
      <c r="C32" s="105" t="s">
        <v>65</v>
      </c>
      <c r="D32" s="104" t="s">
        <v>65</v>
      </c>
      <c r="E32" s="109" t="s">
        <v>65</v>
      </c>
      <c r="F32" s="165" t="s">
        <v>65</v>
      </c>
      <c r="G32" s="109" t="s">
        <v>65</v>
      </c>
      <c r="H32" s="104" t="s">
        <v>65</v>
      </c>
      <c r="I32" s="109" t="s">
        <v>65</v>
      </c>
      <c r="J32" s="165" t="s">
        <v>65</v>
      </c>
      <c r="K32" s="119" t="s">
        <v>65</v>
      </c>
      <c r="M32" s="118" t="s">
        <v>65</v>
      </c>
      <c r="N32" s="165" t="s">
        <v>65</v>
      </c>
      <c r="O32" s="109" t="s">
        <v>65</v>
      </c>
      <c r="P32" s="104" t="s">
        <v>65</v>
      </c>
      <c r="Q32" s="109" t="s">
        <v>65</v>
      </c>
      <c r="R32" s="165" t="s">
        <v>65</v>
      </c>
      <c r="S32" s="105" t="s">
        <v>65</v>
      </c>
      <c r="T32" s="104" t="s">
        <v>65</v>
      </c>
      <c r="U32" s="105" t="s">
        <v>65</v>
      </c>
      <c r="V32" s="168" t="s">
        <v>65</v>
      </c>
      <c r="W32" s="107"/>
      <c r="AI32" s="121"/>
    </row>
    <row r="33" spans="1:35" ht="12.75">
      <c r="A33" s="118"/>
      <c r="B33" s="165"/>
      <c r="C33" s="109"/>
      <c r="D33" s="104"/>
      <c r="E33" s="109"/>
      <c r="F33" s="165"/>
      <c r="G33" s="109"/>
      <c r="H33" s="104"/>
      <c r="I33" s="109"/>
      <c r="J33" s="165"/>
      <c r="K33" s="119"/>
      <c r="M33" s="118"/>
      <c r="N33" s="165"/>
      <c r="O33" s="109"/>
      <c r="P33" s="104"/>
      <c r="Q33" s="109"/>
      <c r="R33" s="165"/>
      <c r="S33" s="105"/>
      <c r="T33" s="104"/>
      <c r="U33" s="105"/>
      <c r="V33" s="168"/>
      <c r="W33" s="107"/>
      <c r="AI33" s="121"/>
    </row>
    <row r="34" spans="1:35" ht="12.75">
      <c r="A34" s="120" t="s">
        <v>65</v>
      </c>
      <c r="B34" s="165" t="s">
        <v>65</v>
      </c>
      <c r="C34" s="109" t="s">
        <v>65</v>
      </c>
      <c r="D34" s="104" t="s">
        <v>65</v>
      </c>
      <c r="E34" s="105" t="s">
        <v>65</v>
      </c>
      <c r="F34" s="165" t="s">
        <v>65</v>
      </c>
      <c r="G34" s="105" t="s">
        <v>65</v>
      </c>
      <c r="H34" s="104" t="s">
        <v>65</v>
      </c>
      <c r="I34" s="109" t="s">
        <v>65</v>
      </c>
      <c r="J34" s="165" t="s">
        <v>65</v>
      </c>
      <c r="K34" s="119" t="s">
        <v>65</v>
      </c>
      <c r="M34" s="120" t="s">
        <v>65</v>
      </c>
      <c r="N34" s="165" t="s">
        <v>65</v>
      </c>
      <c r="O34" s="105" t="s">
        <v>65</v>
      </c>
      <c r="P34" s="104" t="s">
        <v>65</v>
      </c>
      <c r="Q34" s="105" t="s">
        <v>65</v>
      </c>
      <c r="R34" s="165" t="s">
        <v>65</v>
      </c>
      <c r="S34" s="105" t="s">
        <v>65</v>
      </c>
      <c r="T34" s="104" t="s">
        <v>65</v>
      </c>
      <c r="U34" s="105" t="s">
        <v>65</v>
      </c>
      <c r="V34" s="168" t="s">
        <v>65</v>
      </c>
      <c r="W34" s="107"/>
      <c r="AI34" s="121"/>
    </row>
    <row r="35" spans="1:35" ht="12.75">
      <c r="A35" s="120"/>
      <c r="B35" s="165"/>
      <c r="C35" s="109"/>
      <c r="D35" s="104"/>
      <c r="E35" s="105"/>
      <c r="F35" s="165"/>
      <c r="G35" s="105"/>
      <c r="H35" s="104"/>
      <c r="I35" s="109"/>
      <c r="J35" s="165"/>
      <c r="K35" s="122"/>
      <c r="M35" s="120"/>
      <c r="N35" s="165"/>
      <c r="O35" s="105"/>
      <c r="P35" s="104"/>
      <c r="Q35" s="105"/>
      <c r="R35" s="165"/>
      <c r="S35" s="109"/>
      <c r="T35" s="104"/>
      <c r="U35" s="109"/>
      <c r="V35" s="168"/>
      <c r="W35" s="107"/>
      <c r="AI35" s="121"/>
    </row>
    <row r="36" spans="1:35" ht="12.75">
      <c r="A36" s="120" t="s">
        <v>65</v>
      </c>
      <c r="B36" s="165" t="s">
        <v>65</v>
      </c>
      <c r="C36" s="105" t="s">
        <v>65</v>
      </c>
      <c r="D36" s="104" t="s">
        <v>65</v>
      </c>
      <c r="E36" s="105" t="s">
        <v>65</v>
      </c>
      <c r="F36" s="165" t="s">
        <v>65</v>
      </c>
      <c r="G36" s="105" t="s">
        <v>65</v>
      </c>
      <c r="H36" s="104" t="s">
        <v>65</v>
      </c>
      <c r="I36" s="105" t="s">
        <v>65</v>
      </c>
      <c r="J36" s="165" t="s">
        <v>65</v>
      </c>
      <c r="K36" s="122" t="s">
        <v>65</v>
      </c>
      <c r="M36" s="120" t="s">
        <v>65</v>
      </c>
      <c r="N36" s="165" t="s">
        <v>65</v>
      </c>
      <c r="O36" s="105" t="s">
        <v>65</v>
      </c>
      <c r="P36" s="104" t="s">
        <v>65</v>
      </c>
      <c r="Q36" s="105" t="s">
        <v>65</v>
      </c>
      <c r="R36" s="165" t="s">
        <v>65</v>
      </c>
      <c r="S36" s="109" t="s">
        <v>65</v>
      </c>
      <c r="T36" s="104" t="s">
        <v>65</v>
      </c>
      <c r="U36" s="109" t="s">
        <v>65</v>
      </c>
      <c r="V36" s="168" t="s">
        <v>65</v>
      </c>
      <c r="W36" s="107"/>
      <c r="AI36" s="121"/>
    </row>
    <row r="37" spans="1:35" ht="12.75">
      <c r="A37" s="118"/>
      <c r="B37" s="165"/>
      <c r="C37" s="105"/>
      <c r="D37" s="104"/>
      <c r="E37" s="109"/>
      <c r="F37" s="165"/>
      <c r="G37" s="109"/>
      <c r="H37" s="104"/>
      <c r="I37" s="105"/>
      <c r="J37" s="165"/>
      <c r="K37" s="122"/>
      <c r="M37" s="118"/>
      <c r="N37" s="165"/>
      <c r="O37" s="109"/>
      <c r="P37" s="104"/>
      <c r="Q37" s="109"/>
      <c r="R37" s="165"/>
      <c r="S37" s="109"/>
      <c r="T37" s="104"/>
      <c r="U37" s="109"/>
      <c r="V37" s="168"/>
      <c r="W37" s="107"/>
      <c r="AI37" s="121"/>
    </row>
    <row r="38" spans="1:35" ht="13.5" thickBot="1">
      <c r="A38" s="123" t="s">
        <v>65</v>
      </c>
      <c r="B38" s="166" t="s">
        <v>65</v>
      </c>
      <c r="C38" s="112" t="s">
        <v>65</v>
      </c>
      <c r="D38" s="111" t="s">
        <v>65</v>
      </c>
      <c r="E38" s="115" t="s">
        <v>65</v>
      </c>
      <c r="F38" s="166" t="s">
        <v>65</v>
      </c>
      <c r="G38" s="115" t="s">
        <v>65</v>
      </c>
      <c r="H38" s="111" t="s">
        <v>65</v>
      </c>
      <c r="I38" s="112" t="s">
        <v>65</v>
      </c>
      <c r="J38" s="166" t="s">
        <v>65</v>
      </c>
      <c r="K38" s="124" t="s">
        <v>65</v>
      </c>
      <c r="M38" s="123" t="s">
        <v>65</v>
      </c>
      <c r="N38" s="166" t="s">
        <v>65</v>
      </c>
      <c r="O38" s="115" t="s">
        <v>65</v>
      </c>
      <c r="P38" s="111" t="s">
        <v>65</v>
      </c>
      <c r="Q38" s="115" t="s">
        <v>65</v>
      </c>
      <c r="R38" s="166" t="s">
        <v>65</v>
      </c>
      <c r="S38" s="115" t="s">
        <v>65</v>
      </c>
      <c r="T38" s="111" t="s">
        <v>65</v>
      </c>
      <c r="U38" s="115" t="s">
        <v>65</v>
      </c>
      <c r="V38" s="169" t="s">
        <v>65</v>
      </c>
      <c r="W38" s="107"/>
      <c r="AI38" s="121"/>
    </row>
    <row r="39" ht="13.5" thickBot="1">
      <c r="AI39" s="121"/>
    </row>
    <row r="40" spans="1:37" ht="12.75">
      <c r="A40" s="274" t="s">
        <v>68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M40" s="267" t="s">
        <v>67</v>
      </c>
      <c r="N40" s="268"/>
      <c r="O40" s="268"/>
      <c r="P40" s="268"/>
      <c r="Q40" s="268"/>
      <c r="R40" s="268"/>
      <c r="S40" s="268"/>
      <c r="T40" s="268"/>
      <c r="U40" s="268"/>
      <c r="V40" s="269"/>
      <c r="W40" s="108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/>
      <c r="AI40" s="125"/>
      <c r="AJ40" s="109"/>
      <c r="AK40" s="125"/>
    </row>
    <row r="41" spans="1:37" ht="12.75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M41" s="170" t="s">
        <v>65</v>
      </c>
      <c r="N41" s="165" t="s">
        <v>65</v>
      </c>
      <c r="O41" s="108"/>
      <c r="P41" s="108"/>
      <c r="Q41" s="165" t="s">
        <v>65</v>
      </c>
      <c r="R41" s="165" t="s">
        <v>65</v>
      </c>
      <c r="S41" s="108"/>
      <c r="T41" s="108"/>
      <c r="U41" s="165" t="s">
        <v>65</v>
      </c>
      <c r="V41" s="168" t="s">
        <v>65</v>
      </c>
      <c r="W41" s="108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/>
      <c r="AJ41" s="109"/>
      <c r="AK41" s="125"/>
    </row>
    <row r="42" spans="13:37" ht="12.75">
      <c r="M42" s="170"/>
      <c r="N42" s="165"/>
      <c r="O42" s="108"/>
      <c r="P42" s="108"/>
      <c r="Q42" s="165"/>
      <c r="R42" s="165"/>
      <c r="S42" s="108"/>
      <c r="T42" s="108"/>
      <c r="U42" s="165"/>
      <c r="V42" s="168"/>
      <c r="W42" s="108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/>
      <c r="AJ42" s="121"/>
      <c r="AK42" s="125"/>
    </row>
    <row r="43" spans="13:37" ht="12.75">
      <c r="M43" s="170" t="s">
        <v>65</v>
      </c>
      <c r="N43" s="165" t="s">
        <v>65</v>
      </c>
      <c r="O43" s="108"/>
      <c r="P43" s="108"/>
      <c r="Q43" s="165" t="s">
        <v>65</v>
      </c>
      <c r="R43" s="165" t="s">
        <v>65</v>
      </c>
      <c r="S43" s="108"/>
      <c r="T43" s="108"/>
      <c r="U43" s="165" t="s">
        <v>65</v>
      </c>
      <c r="V43" s="168" t="s">
        <v>65</v>
      </c>
      <c r="W43" s="108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/>
      <c r="AJ43" s="121"/>
      <c r="AK43" s="125"/>
    </row>
    <row r="44" spans="13:37" ht="12.75">
      <c r="M44" s="170"/>
      <c r="N44" s="165"/>
      <c r="O44" s="108"/>
      <c r="P44" s="108"/>
      <c r="Q44" s="165"/>
      <c r="R44" s="165"/>
      <c r="S44" s="108"/>
      <c r="T44" s="108"/>
      <c r="U44" s="165"/>
      <c r="V44" s="168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/>
      <c r="AJ44" s="121"/>
      <c r="AK44" s="125"/>
    </row>
    <row r="45" spans="13:37" ht="12.75">
      <c r="M45" s="170" t="s">
        <v>65</v>
      </c>
      <c r="N45" s="165" t="s">
        <v>65</v>
      </c>
      <c r="O45" s="108"/>
      <c r="P45" s="108"/>
      <c r="Q45" s="165" t="s">
        <v>65</v>
      </c>
      <c r="R45" s="165" t="s">
        <v>65</v>
      </c>
      <c r="S45" s="108"/>
      <c r="T45" s="108"/>
      <c r="U45" s="165" t="s">
        <v>65</v>
      </c>
      <c r="V45" s="168" t="s">
        <v>65</v>
      </c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/>
      <c r="AJ45" s="121"/>
      <c r="AK45" s="125"/>
    </row>
    <row r="46" spans="13:37" ht="12.75">
      <c r="M46" s="170"/>
      <c r="N46" s="165"/>
      <c r="O46" s="108"/>
      <c r="P46" s="108"/>
      <c r="Q46" s="165"/>
      <c r="R46" s="165"/>
      <c r="S46" s="108"/>
      <c r="T46" s="108"/>
      <c r="U46" s="165"/>
      <c r="V46" s="168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/>
      <c r="AJ46" s="121"/>
      <c r="AK46" s="125"/>
    </row>
    <row r="47" spans="13:37" ht="12.75">
      <c r="M47" s="170" t="s">
        <v>65</v>
      </c>
      <c r="N47" s="165" t="s">
        <v>65</v>
      </c>
      <c r="O47" s="108"/>
      <c r="P47" s="108"/>
      <c r="Q47" s="165" t="s">
        <v>65</v>
      </c>
      <c r="R47" s="165" t="s">
        <v>65</v>
      </c>
      <c r="S47" s="108"/>
      <c r="T47" s="108"/>
      <c r="U47" s="165" t="s">
        <v>65</v>
      </c>
      <c r="V47" s="168" t="s">
        <v>65</v>
      </c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/>
      <c r="AJ47" s="121"/>
      <c r="AK47" s="125"/>
    </row>
    <row r="48" spans="13:37" ht="12.75">
      <c r="M48" s="170"/>
      <c r="N48" s="165"/>
      <c r="O48" s="108"/>
      <c r="P48" s="108"/>
      <c r="Q48" s="165"/>
      <c r="R48" s="165"/>
      <c r="S48" s="108"/>
      <c r="T48" s="108"/>
      <c r="U48" s="165"/>
      <c r="V48" s="168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/>
      <c r="AJ48" s="121"/>
      <c r="AK48" s="125"/>
    </row>
    <row r="49" spans="13:37" ht="12.75">
      <c r="M49" s="170" t="s">
        <v>65</v>
      </c>
      <c r="N49" s="165" t="s">
        <v>65</v>
      </c>
      <c r="O49" s="108"/>
      <c r="P49" s="108"/>
      <c r="Q49" s="165" t="s">
        <v>65</v>
      </c>
      <c r="R49" s="165" t="s">
        <v>65</v>
      </c>
      <c r="S49" s="108"/>
      <c r="T49" s="108"/>
      <c r="U49" s="165" t="s">
        <v>65</v>
      </c>
      <c r="V49" s="168" t="s">
        <v>65</v>
      </c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/>
      <c r="AJ49" s="121"/>
      <c r="AK49" s="125"/>
    </row>
    <row r="50" spans="13:37" ht="12.75">
      <c r="M50" s="170"/>
      <c r="N50" s="165"/>
      <c r="O50" s="108"/>
      <c r="P50" s="108"/>
      <c r="Q50" s="165"/>
      <c r="R50" s="165"/>
      <c r="S50" s="108"/>
      <c r="T50" s="108"/>
      <c r="U50" s="165"/>
      <c r="V50" s="168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/>
      <c r="AJ50" s="121"/>
      <c r="AK50" s="125"/>
    </row>
    <row r="51" spans="13:37" ht="12.75">
      <c r="M51" s="170" t="s">
        <v>65</v>
      </c>
      <c r="N51" s="165" t="s">
        <v>65</v>
      </c>
      <c r="O51" s="108"/>
      <c r="P51" s="108"/>
      <c r="Q51" s="165" t="s">
        <v>65</v>
      </c>
      <c r="R51" s="165" t="s">
        <v>65</v>
      </c>
      <c r="S51" s="108"/>
      <c r="T51" s="108"/>
      <c r="U51" s="165" t="s">
        <v>65</v>
      </c>
      <c r="V51" s="168" t="s">
        <v>65</v>
      </c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/>
      <c r="AJ51" s="121"/>
      <c r="AK51" s="125"/>
    </row>
    <row r="52" spans="13:37" ht="12.75">
      <c r="M52" s="170"/>
      <c r="N52" s="165"/>
      <c r="O52" s="108"/>
      <c r="P52" s="108"/>
      <c r="Q52" s="165"/>
      <c r="R52" s="165"/>
      <c r="S52" s="108"/>
      <c r="T52" s="108"/>
      <c r="U52" s="165"/>
      <c r="V52" s="168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/>
      <c r="AJ52" s="121"/>
      <c r="AK52" s="125"/>
    </row>
    <row r="53" spans="13:37" ht="12.75">
      <c r="M53" s="170" t="s">
        <v>65</v>
      </c>
      <c r="N53" s="165" t="s">
        <v>65</v>
      </c>
      <c r="O53" s="108"/>
      <c r="P53" s="108"/>
      <c r="Q53" s="165" t="s">
        <v>65</v>
      </c>
      <c r="R53" s="165" t="s">
        <v>65</v>
      </c>
      <c r="S53" s="108"/>
      <c r="T53" s="108"/>
      <c r="U53" s="165" t="s">
        <v>65</v>
      </c>
      <c r="V53" s="168" t="s">
        <v>65</v>
      </c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/>
      <c r="AJ53" s="121"/>
      <c r="AK53" s="125"/>
    </row>
    <row r="54" spans="13:37" ht="12.75">
      <c r="M54" s="170"/>
      <c r="N54" s="165"/>
      <c r="O54" s="108"/>
      <c r="P54" s="108"/>
      <c r="Q54" s="165"/>
      <c r="R54" s="165"/>
      <c r="S54" s="108"/>
      <c r="T54" s="108"/>
      <c r="U54" s="165"/>
      <c r="V54" s="168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/>
      <c r="AJ54" s="121"/>
      <c r="AK54" s="125"/>
    </row>
    <row r="55" spans="13:37" ht="12.75">
      <c r="M55" s="170" t="s">
        <v>65</v>
      </c>
      <c r="N55" s="165" t="s">
        <v>65</v>
      </c>
      <c r="O55" s="108"/>
      <c r="P55" s="108"/>
      <c r="Q55" s="165" t="s">
        <v>65</v>
      </c>
      <c r="R55" s="165" t="s">
        <v>65</v>
      </c>
      <c r="S55" s="108"/>
      <c r="T55" s="108"/>
      <c r="U55" s="165" t="s">
        <v>65</v>
      </c>
      <c r="V55" s="168" t="s">
        <v>65</v>
      </c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/>
      <c r="AJ55" s="121"/>
      <c r="AK55" s="125"/>
    </row>
    <row r="56" spans="13:37" ht="12.75">
      <c r="M56" s="170"/>
      <c r="N56" s="165"/>
      <c r="O56" s="108"/>
      <c r="P56" s="108"/>
      <c r="Q56" s="165"/>
      <c r="R56" s="165"/>
      <c r="S56" s="108"/>
      <c r="T56" s="108"/>
      <c r="U56" s="165"/>
      <c r="V56" s="168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/>
      <c r="AJ56" s="121"/>
      <c r="AK56" s="125"/>
    </row>
    <row r="57" spans="13:37" ht="13.5" thickBot="1">
      <c r="M57" s="171" t="s">
        <v>65</v>
      </c>
      <c r="N57" s="166" t="s">
        <v>65</v>
      </c>
      <c r="O57" s="114"/>
      <c r="P57" s="114"/>
      <c r="Q57" s="166" t="s">
        <v>65</v>
      </c>
      <c r="R57" s="166" t="s">
        <v>65</v>
      </c>
      <c r="S57" s="114"/>
      <c r="T57" s="114"/>
      <c r="U57" s="166" t="s">
        <v>65</v>
      </c>
      <c r="V57" s="169" t="s">
        <v>65</v>
      </c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/>
      <c r="AJ57" s="121"/>
      <c r="AK57" s="125"/>
    </row>
    <row r="58" ht="12.75" customHeight="1" thickBot="1"/>
    <row r="59" spans="13:35" ht="12.75">
      <c r="M59" s="267" t="s">
        <v>142</v>
      </c>
      <c r="N59" s="268"/>
      <c r="O59" s="268"/>
      <c r="P59" s="268"/>
      <c r="Q59" s="268"/>
      <c r="R59" s="268"/>
      <c r="S59" s="268"/>
      <c r="T59" s="268"/>
      <c r="U59" s="268"/>
      <c r="V59" s="269"/>
      <c r="AI59" s="125"/>
    </row>
    <row r="60" spans="13:22" ht="12.75">
      <c r="M60" s="118" t="s">
        <v>65</v>
      </c>
      <c r="N60" s="109"/>
      <c r="O60" s="105" t="s">
        <v>65</v>
      </c>
      <c r="P60" s="165" t="s">
        <v>65</v>
      </c>
      <c r="Q60" s="105" t="s">
        <v>65</v>
      </c>
      <c r="R60" s="109"/>
      <c r="S60" s="105" t="s">
        <v>65</v>
      </c>
      <c r="T60" s="165" t="s">
        <v>65</v>
      </c>
      <c r="U60" s="105" t="s">
        <v>65</v>
      </c>
      <c r="V60" s="122"/>
    </row>
    <row r="61" spans="13:22" ht="12.75">
      <c r="M61" s="118"/>
      <c r="N61" s="109"/>
      <c r="O61" s="109"/>
      <c r="P61" s="165"/>
      <c r="Q61" s="105"/>
      <c r="R61" s="109"/>
      <c r="S61" s="109"/>
      <c r="T61" s="165"/>
      <c r="U61" s="109"/>
      <c r="V61" s="122"/>
    </row>
    <row r="62" spans="13:22" ht="12.75">
      <c r="M62" s="118"/>
      <c r="N62" s="109"/>
      <c r="O62" s="109"/>
      <c r="P62" s="165" t="s">
        <v>65</v>
      </c>
      <c r="Q62" s="105" t="s">
        <v>65</v>
      </c>
      <c r="R62" s="109"/>
      <c r="S62" s="109"/>
      <c r="T62" s="165" t="s">
        <v>65</v>
      </c>
      <c r="U62" s="109"/>
      <c r="V62" s="122"/>
    </row>
    <row r="63" spans="13:22" ht="12.75">
      <c r="M63" s="118"/>
      <c r="N63" s="109"/>
      <c r="O63" s="109"/>
      <c r="P63" s="165"/>
      <c r="Q63" s="109"/>
      <c r="R63" s="109"/>
      <c r="S63" s="109"/>
      <c r="T63" s="165"/>
      <c r="U63" s="109"/>
      <c r="V63" s="122"/>
    </row>
    <row r="64" spans="13:22" ht="12.75">
      <c r="M64" s="118"/>
      <c r="N64" s="109"/>
      <c r="O64" s="109"/>
      <c r="P64" s="165" t="s">
        <v>65</v>
      </c>
      <c r="Q64" s="109"/>
      <c r="R64" s="109"/>
      <c r="S64" s="109"/>
      <c r="T64" s="165" t="s">
        <v>65</v>
      </c>
      <c r="U64" s="109"/>
      <c r="V64" s="122"/>
    </row>
    <row r="65" spans="13:22" ht="12.75">
      <c r="M65" s="118"/>
      <c r="N65" s="109"/>
      <c r="O65" s="109"/>
      <c r="P65" s="165"/>
      <c r="Q65" s="109"/>
      <c r="R65" s="109"/>
      <c r="S65" s="109"/>
      <c r="T65" s="165"/>
      <c r="U65" s="109"/>
      <c r="V65" s="122"/>
    </row>
    <row r="66" spans="13:22" ht="12.75">
      <c r="M66" s="118" t="s">
        <v>65</v>
      </c>
      <c r="N66" s="109"/>
      <c r="O66" s="105" t="s">
        <v>65</v>
      </c>
      <c r="P66" s="165" t="s">
        <v>65</v>
      </c>
      <c r="Q66" s="109"/>
      <c r="R66" s="109"/>
      <c r="S66" s="105" t="s">
        <v>65</v>
      </c>
      <c r="T66" s="165" t="s">
        <v>65</v>
      </c>
      <c r="U66" s="105" t="s">
        <v>65</v>
      </c>
      <c r="V66" s="122"/>
    </row>
    <row r="67" spans="13:22" ht="12.75">
      <c r="M67" s="118"/>
      <c r="N67" s="109"/>
      <c r="O67" s="105"/>
      <c r="P67" s="165"/>
      <c r="Q67" s="109"/>
      <c r="R67" s="109"/>
      <c r="S67" s="105"/>
      <c r="T67" s="165"/>
      <c r="U67" s="105"/>
      <c r="V67" s="122"/>
    </row>
    <row r="68" spans="13:22" ht="12.75">
      <c r="M68" s="118" t="s">
        <v>65</v>
      </c>
      <c r="N68" s="109"/>
      <c r="O68" s="105" t="s">
        <v>65</v>
      </c>
      <c r="P68" s="165" t="s">
        <v>65</v>
      </c>
      <c r="Q68" s="105" t="s">
        <v>65</v>
      </c>
      <c r="R68" s="109"/>
      <c r="S68" s="105" t="s">
        <v>65</v>
      </c>
      <c r="T68" s="165" t="s">
        <v>65</v>
      </c>
      <c r="U68" s="105" t="s">
        <v>65</v>
      </c>
      <c r="V68" s="122"/>
    </row>
    <row r="69" spans="13:35" ht="12.75">
      <c r="M69" s="118"/>
      <c r="N69" s="109"/>
      <c r="O69" s="105"/>
      <c r="P69" s="165"/>
      <c r="Q69" s="105"/>
      <c r="R69" s="109"/>
      <c r="S69" s="109"/>
      <c r="T69" s="165"/>
      <c r="U69" s="109"/>
      <c r="V69" s="122"/>
      <c r="AI69" s="125"/>
    </row>
    <row r="70" spans="13:35" ht="12.75">
      <c r="M70" s="118" t="s">
        <v>65</v>
      </c>
      <c r="N70" s="109"/>
      <c r="O70" s="105" t="s">
        <v>65</v>
      </c>
      <c r="P70" s="165" t="s">
        <v>65</v>
      </c>
      <c r="Q70" s="105" t="s">
        <v>65</v>
      </c>
      <c r="R70" s="109"/>
      <c r="S70" s="109"/>
      <c r="T70" s="165" t="s">
        <v>65</v>
      </c>
      <c r="U70" s="109"/>
      <c r="V70" s="122"/>
      <c r="AI70" s="125"/>
    </row>
    <row r="71" spans="13:35" ht="12.75">
      <c r="M71" s="118"/>
      <c r="N71" s="109"/>
      <c r="O71" s="109"/>
      <c r="P71" s="165"/>
      <c r="Q71" s="109"/>
      <c r="R71" s="109"/>
      <c r="S71" s="109"/>
      <c r="T71" s="165"/>
      <c r="U71" s="109"/>
      <c r="V71" s="122"/>
      <c r="AI71" s="125"/>
    </row>
    <row r="72" spans="13:35" ht="12.75">
      <c r="M72" s="118"/>
      <c r="N72" s="109"/>
      <c r="O72" s="109"/>
      <c r="P72" s="165" t="s">
        <v>65</v>
      </c>
      <c r="Q72" s="109"/>
      <c r="R72" s="109"/>
      <c r="S72" s="109"/>
      <c r="T72" s="165" t="s">
        <v>65</v>
      </c>
      <c r="U72" s="109"/>
      <c r="V72" s="122"/>
      <c r="AI72" s="125"/>
    </row>
    <row r="73" spans="13:35" ht="12.75">
      <c r="M73" s="118"/>
      <c r="N73" s="109"/>
      <c r="O73" s="109"/>
      <c r="P73" s="165"/>
      <c r="Q73" s="109"/>
      <c r="R73" s="109"/>
      <c r="S73" s="109"/>
      <c r="T73" s="165"/>
      <c r="U73" s="109"/>
      <c r="V73" s="122"/>
      <c r="AI73" s="125"/>
    </row>
    <row r="74" spans="13:35" ht="12.75">
      <c r="M74" s="118"/>
      <c r="N74" s="109"/>
      <c r="O74" s="109"/>
      <c r="P74" s="165" t="s">
        <v>65</v>
      </c>
      <c r="Q74" s="109"/>
      <c r="R74" s="109"/>
      <c r="S74" s="105" t="s">
        <v>65</v>
      </c>
      <c r="T74" s="165" t="s">
        <v>65</v>
      </c>
      <c r="U74" s="105" t="s">
        <v>65</v>
      </c>
      <c r="V74" s="122"/>
      <c r="AI74" s="125"/>
    </row>
    <row r="75" spans="13:35" ht="12.75">
      <c r="M75" s="118"/>
      <c r="N75" s="109"/>
      <c r="O75" s="109"/>
      <c r="P75" s="165"/>
      <c r="Q75" s="109"/>
      <c r="R75" s="109"/>
      <c r="S75" s="105"/>
      <c r="T75" s="165"/>
      <c r="U75" s="105"/>
      <c r="V75" s="122"/>
      <c r="AI75" s="125"/>
    </row>
    <row r="76" spans="13:35" ht="13.5" thickBot="1">
      <c r="M76" s="123" t="s">
        <v>65</v>
      </c>
      <c r="N76" s="115"/>
      <c r="O76" s="112" t="s">
        <v>65</v>
      </c>
      <c r="P76" s="166" t="s">
        <v>65</v>
      </c>
      <c r="Q76" s="112" t="s">
        <v>65</v>
      </c>
      <c r="R76" s="115"/>
      <c r="S76" s="112" t="s">
        <v>65</v>
      </c>
      <c r="T76" s="166" t="s">
        <v>65</v>
      </c>
      <c r="U76" s="112" t="s">
        <v>65</v>
      </c>
      <c r="V76" s="126"/>
      <c r="AI76" s="125"/>
    </row>
    <row r="77" ht="12.75">
      <c r="AI77" s="125"/>
    </row>
    <row r="78" spans="2:23" s="129" customFormat="1" ht="16.5" customHeight="1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25"/>
    </row>
    <row r="79" ht="12.75">
      <c r="AI79" s="125"/>
    </row>
    <row r="80" spans="1:35" ht="12.75">
      <c r="A80" s="127" t="s">
        <v>69</v>
      </c>
      <c r="B80" s="117"/>
      <c r="C80" s="116"/>
      <c r="M80" s="127" t="s">
        <v>69</v>
      </c>
      <c r="AI80" s="125"/>
    </row>
    <row r="81" spans="1:34" ht="12.75">
      <c r="A81" s="127" t="s">
        <v>136</v>
      </c>
      <c r="B81" s="116"/>
      <c r="C81" s="116"/>
      <c r="M81" s="127" t="s">
        <v>136</v>
      </c>
      <c r="U81" s="116"/>
      <c r="V81" s="102"/>
      <c r="W81" s="116"/>
      <c r="AH81"/>
    </row>
    <row r="82" spans="1:34" ht="12.75">
      <c r="A82" s="159" t="s">
        <v>257</v>
      </c>
      <c r="B82" s="116"/>
      <c r="C82" s="116"/>
      <c r="M82" s="116" t="s">
        <v>151</v>
      </c>
      <c r="U82" s="116"/>
      <c r="V82" s="102"/>
      <c r="W82" s="116"/>
      <c r="Z82" s="117"/>
      <c r="AA82" s="117"/>
      <c r="AB82" s="117"/>
      <c r="AC82" s="117"/>
      <c r="AD82" s="117"/>
      <c r="AH82"/>
    </row>
    <row r="83" spans="1:34" ht="12.75">
      <c r="A83" s="116"/>
      <c r="B83" s="117"/>
      <c r="C83" s="117"/>
      <c r="M83" s="116" t="s">
        <v>152</v>
      </c>
      <c r="U83" s="116"/>
      <c r="V83" s="102"/>
      <c r="W83" s="116"/>
      <c r="AH83"/>
    </row>
    <row r="84" spans="1:34" ht="12.75">
      <c r="A84" s="128"/>
      <c r="B84" s="116"/>
      <c r="C84" s="116"/>
      <c r="U84" s="116"/>
      <c r="V84" s="102"/>
      <c r="W84" s="116"/>
      <c r="AH84"/>
    </row>
    <row r="85" spans="1:34" ht="12.75">
      <c r="A85" s="116"/>
      <c r="B85" s="116" t="s">
        <v>135</v>
      </c>
      <c r="C85" s="116"/>
      <c r="M85" s="116" t="s">
        <v>70</v>
      </c>
      <c r="N85" s="116"/>
      <c r="O85" s="116"/>
      <c r="P85" s="116"/>
      <c r="Q85" s="116"/>
      <c r="R85" s="116"/>
      <c r="S85" s="116"/>
      <c r="U85" s="102"/>
      <c r="V85" s="102"/>
      <c r="W85" s="116"/>
      <c r="AH85"/>
    </row>
    <row r="86" spans="14:34" ht="12.75">
      <c r="N86" s="116" t="s">
        <v>141</v>
      </c>
      <c r="O86" s="116"/>
      <c r="P86" s="116"/>
      <c r="Q86" s="116"/>
      <c r="R86" s="116"/>
      <c r="S86" s="116"/>
      <c r="U86" s="102"/>
      <c r="V86" s="102"/>
      <c r="X86" s="102"/>
      <c r="Y86" s="102"/>
      <c r="Z86" s="102"/>
      <c r="AA86" s="102"/>
      <c r="AB86" s="102"/>
      <c r="AC86" s="102"/>
      <c r="AD86" s="102"/>
      <c r="AE86" s="129"/>
      <c r="AF86" s="129"/>
      <c r="AG86"/>
      <c r="AH86"/>
    </row>
    <row r="87" spans="14:34" ht="12.75">
      <c r="N87" s="130" t="s">
        <v>140</v>
      </c>
      <c r="O87" s="130"/>
      <c r="P87" s="116"/>
      <c r="Q87" s="116"/>
      <c r="R87" s="116"/>
      <c r="S87" s="116"/>
      <c r="U87" s="116"/>
      <c r="V87" s="102"/>
      <c r="W87" s="116"/>
      <c r="X87" s="102"/>
      <c r="Y87" s="102"/>
      <c r="Z87" s="102"/>
      <c r="AA87" s="102"/>
      <c r="AB87" s="102"/>
      <c r="AC87" s="102"/>
      <c r="AD87" s="102"/>
      <c r="AE87" s="129"/>
      <c r="AF87" s="129"/>
      <c r="AG87"/>
      <c r="AH87"/>
    </row>
    <row r="88" spans="14:34" ht="12.75">
      <c r="N88" s="164" t="s">
        <v>143</v>
      </c>
      <c r="O88" s="164"/>
      <c r="P88" s="164"/>
      <c r="Q88" s="116"/>
      <c r="R88" s="116"/>
      <c r="S88" s="116"/>
      <c r="U88" s="116"/>
      <c r="V88" s="102"/>
      <c r="W88" s="116"/>
      <c r="X88" s="102"/>
      <c r="Y88" s="102"/>
      <c r="Z88" s="102"/>
      <c r="AA88" s="102"/>
      <c r="AB88" s="102"/>
      <c r="AC88" s="102"/>
      <c r="AD88" s="102"/>
      <c r="AE88" s="129"/>
      <c r="AF88" s="129"/>
      <c r="AG88"/>
      <c r="AH88"/>
    </row>
    <row r="89" spans="14:34" ht="12.75">
      <c r="N89" s="131" t="s">
        <v>71</v>
      </c>
      <c r="O89" s="131"/>
      <c r="P89" s="131"/>
      <c r="Q89" s="116"/>
      <c r="R89" s="116"/>
      <c r="S89" s="116"/>
      <c r="U89" s="116"/>
      <c r="V89" s="102"/>
      <c r="W89" s="116"/>
      <c r="AH89" s="125"/>
    </row>
    <row r="90" spans="14:34" ht="12.75">
      <c r="N90" s="116"/>
      <c r="O90" s="116"/>
      <c r="P90" s="116"/>
      <c r="Q90" s="116"/>
      <c r="R90" s="116"/>
      <c r="S90" s="116"/>
      <c r="U90" s="116"/>
      <c r="V90" s="102"/>
      <c r="W90" s="116"/>
      <c r="AH90"/>
    </row>
    <row r="91" spans="14:34" ht="12.75">
      <c r="N91" s="116"/>
      <c r="O91" s="127" t="s">
        <v>72</v>
      </c>
      <c r="P91" s="116"/>
      <c r="Q91" s="116"/>
      <c r="R91" s="116"/>
      <c r="S91" s="116"/>
      <c r="U91" s="116"/>
      <c r="V91" s="102"/>
      <c r="W91" s="116"/>
      <c r="AH91"/>
    </row>
    <row r="92" spans="14:34" ht="12.75">
      <c r="N92" s="116"/>
      <c r="O92" s="127"/>
      <c r="P92" s="116"/>
      <c r="Q92" s="116"/>
      <c r="R92" s="116"/>
      <c r="S92" s="116"/>
      <c r="U92" s="116"/>
      <c r="V92" s="102"/>
      <c r="W92" s="116"/>
      <c r="AH92"/>
    </row>
    <row r="93" spans="14:34" ht="12.75">
      <c r="N93" s="116"/>
      <c r="O93" s="116"/>
      <c r="P93" s="116"/>
      <c r="Q93" s="116"/>
      <c r="R93" s="116"/>
      <c r="S93" s="116"/>
      <c r="U93" s="116"/>
      <c r="V93" s="102"/>
      <c r="W93" s="116"/>
      <c r="AH93"/>
    </row>
    <row r="94" spans="14:20" ht="12.75">
      <c r="N94" s="116"/>
      <c r="O94" s="116"/>
      <c r="P94" s="116"/>
      <c r="Q94" s="116"/>
      <c r="R94" s="116"/>
      <c r="S94" s="116"/>
      <c r="T94" s="116"/>
    </row>
  </sheetData>
  <sheetProtection password="F73D" sheet="1" objects="1" scenarios="1"/>
  <mergeCells count="9">
    <mergeCell ref="M21:V21"/>
    <mergeCell ref="A21:K21"/>
    <mergeCell ref="M40:V40"/>
    <mergeCell ref="M59:V59"/>
    <mergeCell ref="A40:K41"/>
    <mergeCell ref="M1:V1"/>
    <mergeCell ref="A1:K1"/>
    <mergeCell ref="M2:V2"/>
    <mergeCell ref="A2:K2"/>
  </mergeCells>
  <printOptions horizontalCentered="1"/>
  <pageMargins left="0" right="0" top="0" bottom="0" header="0.5118110236220472" footer="0.5118110236220472"/>
  <pageSetup horizontalDpi="600" verticalDpi="600" orientation="portrait" paperSize="3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2"/>
  <sheetViews>
    <sheetView workbookViewId="0" topLeftCell="A43">
      <selection activeCell="S68" sqref="S68"/>
    </sheetView>
  </sheetViews>
  <sheetFormatPr defaultColWidth="11.421875" defaultRowHeight="12.75"/>
  <cols>
    <col min="1" max="1" width="7.57421875" style="0" customWidth="1"/>
    <col min="2" max="2" width="8.00390625" style="0" customWidth="1"/>
    <col min="3" max="3" width="2.00390625" style="0" customWidth="1"/>
    <col min="4" max="4" width="8.7109375" style="0" customWidth="1"/>
    <col min="5" max="5" width="9.00390625" style="0" customWidth="1"/>
    <col min="6" max="6" width="8.57421875" style="0" customWidth="1"/>
    <col min="7" max="7" width="8.28125" style="0" customWidth="1"/>
    <col min="8" max="8" width="1.7109375" style="0" customWidth="1"/>
    <col min="9" max="9" width="8.8515625" style="0" customWidth="1"/>
    <col min="10" max="10" width="7.00390625" style="0" customWidth="1"/>
    <col min="11" max="11" width="2.8515625" style="0" customWidth="1"/>
    <col min="12" max="12" width="8.28125" style="0" customWidth="1"/>
    <col min="13" max="14" width="7.28125" style="0" customWidth="1"/>
    <col min="15" max="16" width="8.00390625" style="0" customWidth="1"/>
    <col min="17" max="17" width="7.28125" style="0" customWidth="1"/>
    <col min="18" max="18" width="8.57421875" style="0" customWidth="1"/>
    <col min="19" max="19" width="8.00390625" style="0" customWidth="1"/>
    <col min="20" max="20" width="2.57421875" style="0" customWidth="1"/>
  </cols>
  <sheetData>
    <row r="1" spans="1:19" ht="69.75" customHeight="1" thickBot="1">
      <c r="A1" s="275" t="s">
        <v>76</v>
      </c>
      <c r="B1" s="275"/>
      <c r="C1" s="275"/>
      <c r="D1" s="275"/>
      <c r="E1" s="275"/>
      <c r="F1" s="275"/>
      <c r="G1" s="275"/>
      <c r="H1" s="275"/>
      <c r="I1" s="275"/>
      <c r="J1" s="275"/>
      <c r="K1" s="132"/>
      <c r="L1" s="275" t="s">
        <v>77</v>
      </c>
      <c r="M1" s="275"/>
      <c r="N1" s="275"/>
      <c r="O1" s="275"/>
      <c r="P1" s="275"/>
      <c r="Q1" s="275"/>
      <c r="R1" s="275"/>
      <c r="S1" s="275"/>
    </row>
    <row r="2" spans="1:19" ht="28.5" customHeight="1">
      <c r="A2" s="273" t="s">
        <v>153</v>
      </c>
      <c r="B2" s="268"/>
      <c r="C2" s="268"/>
      <c r="D2" s="268"/>
      <c r="E2" s="268"/>
      <c r="F2" s="268"/>
      <c r="G2" s="268"/>
      <c r="H2" s="268"/>
      <c r="I2" s="268"/>
      <c r="J2" s="269"/>
      <c r="L2" s="267" t="s">
        <v>78</v>
      </c>
      <c r="M2" s="268"/>
      <c r="N2" s="268"/>
      <c r="O2" s="268"/>
      <c r="P2" s="268"/>
      <c r="Q2" s="268"/>
      <c r="R2" s="268"/>
      <c r="S2" s="269"/>
    </row>
    <row r="3" spans="1:19" ht="12.75">
      <c r="A3" s="118" t="s">
        <v>65</v>
      </c>
      <c r="B3" s="109" t="s">
        <v>65</v>
      </c>
      <c r="C3" s="165"/>
      <c r="D3" s="109" t="s">
        <v>65</v>
      </c>
      <c r="E3" s="105" t="s">
        <v>65</v>
      </c>
      <c r="F3" s="109" t="s">
        <v>65</v>
      </c>
      <c r="G3" s="109" t="s">
        <v>65</v>
      </c>
      <c r="H3" s="165"/>
      <c r="I3" s="109" t="s">
        <v>65</v>
      </c>
      <c r="J3" s="119" t="s">
        <v>65</v>
      </c>
      <c r="L3" s="118"/>
      <c r="M3" s="109"/>
      <c r="N3" s="109"/>
      <c r="O3" s="105" t="s">
        <v>65</v>
      </c>
      <c r="P3" s="109"/>
      <c r="Q3" s="109"/>
      <c r="R3" s="109"/>
      <c r="S3" s="119" t="s">
        <v>65</v>
      </c>
    </row>
    <row r="4" spans="1:19" ht="12.75">
      <c r="A4" s="118"/>
      <c r="B4" s="109"/>
      <c r="C4" s="165"/>
      <c r="D4" s="109"/>
      <c r="E4" s="109"/>
      <c r="F4" s="109"/>
      <c r="G4" s="109"/>
      <c r="H4" s="165"/>
      <c r="I4" s="109"/>
      <c r="J4" s="122"/>
      <c r="L4" s="118"/>
      <c r="M4" s="109"/>
      <c r="N4" s="109"/>
      <c r="O4" s="109"/>
      <c r="P4" s="109"/>
      <c r="Q4" s="109"/>
      <c r="R4" s="109"/>
      <c r="S4" s="122"/>
    </row>
    <row r="5" spans="1:19" ht="12.75">
      <c r="A5" s="120" t="s">
        <v>65</v>
      </c>
      <c r="B5" s="109" t="s">
        <v>65</v>
      </c>
      <c r="C5" s="165"/>
      <c r="D5" s="109" t="s">
        <v>65</v>
      </c>
      <c r="E5" s="109" t="s">
        <v>65</v>
      </c>
      <c r="F5" s="105" t="s">
        <v>65</v>
      </c>
      <c r="G5" s="109" t="s">
        <v>65</v>
      </c>
      <c r="H5" s="165"/>
      <c r="I5" s="105" t="s">
        <v>65</v>
      </c>
      <c r="J5" s="122" t="s">
        <v>65</v>
      </c>
      <c r="L5" s="120" t="s">
        <v>65</v>
      </c>
      <c r="M5" s="109"/>
      <c r="N5" s="109"/>
      <c r="O5" s="109"/>
      <c r="P5" s="105" t="s">
        <v>65</v>
      </c>
      <c r="Q5" s="109"/>
      <c r="R5" s="105" t="s">
        <v>65</v>
      </c>
      <c r="S5" s="122"/>
    </row>
    <row r="6" spans="1:19" ht="12.75">
      <c r="A6" s="118"/>
      <c r="B6" s="109"/>
      <c r="C6" s="165"/>
      <c r="D6" s="109"/>
      <c r="E6" s="109"/>
      <c r="F6" s="109"/>
      <c r="G6" s="109"/>
      <c r="H6" s="165"/>
      <c r="I6" s="109"/>
      <c r="J6" s="122"/>
      <c r="L6" s="118"/>
      <c r="M6" s="109"/>
      <c r="N6" s="109"/>
      <c r="O6" s="109"/>
      <c r="P6" s="109"/>
      <c r="Q6" s="109"/>
      <c r="R6" s="109"/>
      <c r="S6" s="122"/>
    </row>
    <row r="7" spans="1:19" ht="12.75">
      <c r="A7" s="118" t="s">
        <v>65</v>
      </c>
      <c r="B7" s="109" t="s">
        <v>65</v>
      </c>
      <c r="C7" s="165"/>
      <c r="D7" s="105" t="s">
        <v>65</v>
      </c>
      <c r="E7" s="109" t="s">
        <v>65</v>
      </c>
      <c r="F7" s="109" t="s">
        <v>65</v>
      </c>
      <c r="G7" s="109" t="s">
        <v>65</v>
      </c>
      <c r="H7" s="165"/>
      <c r="I7" s="109" t="s">
        <v>65</v>
      </c>
      <c r="J7" s="119" t="s">
        <v>65</v>
      </c>
      <c r="L7" s="118"/>
      <c r="M7" s="109"/>
      <c r="N7" s="109"/>
      <c r="O7" s="109"/>
      <c r="P7" s="109"/>
      <c r="Q7" s="109"/>
      <c r="R7" s="109"/>
      <c r="S7" s="119" t="s">
        <v>65</v>
      </c>
    </row>
    <row r="8" spans="1:19" ht="12.75">
      <c r="A8" s="118"/>
      <c r="B8" s="109"/>
      <c r="C8" s="165"/>
      <c r="D8" s="109"/>
      <c r="E8" s="109"/>
      <c r="F8" s="109"/>
      <c r="G8" s="109"/>
      <c r="H8" s="165"/>
      <c r="I8" s="109"/>
      <c r="J8" s="122"/>
      <c r="L8" s="118"/>
      <c r="M8" s="109"/>
      <c r="N8" s="109"/>
      <c r="O8" s="109"/>
      <c r="P8" s="109"/>
      <c r="Q8" s="109"/>
      <c r="R8" s="109"/>
      <c r="S8" s="122"/>
    </row>
    <row r="9" spans="1:19" ht="12.75">
      <c r="A9" s="118" t="s">
        <v>65</v>
      </c>
      <c r="B9" s="105" t="s">
        <v>65</v>
      </c>
      <c r="C9" s="165"/>
      <c r="D9" s="109" t="s">
        <v>65</v>
      </c>
      <c r="E9" s="105" t="s">
        <v>65</v>
      </c>
      <c r="F9" s="109" t="s">
        <v>65</v>
      </c>
      <c r="G9" s="105" t="s">
        <v>65</v>
      </c>
      <c r="H9" s="165"/>
      <c r="I9" s="109" t="s">
        <v>65</v>
      </c>
      <c r="J9" s="122" t="s">
        <v>65</v>
      </c>
      <c r="L9" s="118"/>
      <c r="M9" s="105" t="s">
        <v>65</v>
      </c>
      <c r="N9" s="109"/>
      <c r="O9" s="109"/>
      <c r="P9" s="109"/>
      <c r="Q9" s="105" t="s">
        <v>65</v>
      </c>
      <c r="R9" s="109"/>
      <c r="S9" s="122"/>
    </row>
    <row r="10" spans="1:19" ht="12.75">
      <c r="A10" s="118"/>
      <c r="B10" s="109"/>
      <c r="C10" s="165"/>
      <c r="D10" s="109"/>
      <c r="E10" s="109"/>
      <c r="F10" s="109"/>
      <c r="G10" s="109"/>
      <c r="H10" s="165"/>
      <c r="I10" s="109"/>
      <c r="J10" s="122"/>
      <c r="L10" s="118"/>
      <c r="M10" s="109"/>
      <c r="N10" s="109"/>
      <c r="O10" s="109"/>
      <c r="P10" s="109"/>
      <c r="Q10" s="109"/>
      <c r="R10" s="109"/>
      <c r="S10" s="122"/>
    </row>
    <row r="11" spans="1:19" ht="12.75">
      <c r="A11" s="120" t="s">
        <v>65</v>
      </c>
      <c r="B11" s="109" t="s">
        <v>65</v>
      </c>
      <c r="C11" s="165"/>
      <c r="D11" s="109" t="s">
        <v>65</v>
      </c>
      <c r="E11" s="109" t="s">
        <v>65</v>
      </c>
      <c r="F11" s="105" t="s">
        <v>65</v>
      </c>
      <c r="G11" s="109" t="s">
        <v>65</v>
      </c>
      <c r="H11" s="165"/>
      <c r="I11" s="109" t="s">
        <v>65</v>
      </c>
      <c r="J11" s="119" t="s">
        <v>65</v>
      </c>
      <c r="L11" s="120" t="s">
        <v>65</v>
      </c>
      <c r="M11" s="109"/>
      <c r="N11" s="109"/>
      <c r="O11" s="109"/>
      <c r="P11" s="105" t="s">
        <v>65</v>
      </c>
      <c r="Q11" s="109"/>
      <c r="R11" s="109"/>
      <c r="S11" s="122"/>
    </row>
    <row r="12" spans="1:19" ht="12.75">
      <c r="A12" s="118"/>
      <c r="B12" s="109"/>
      <c r="C12" s="165"/>
      <c r="D12" s="109"/>
      <c r="E12" s="109"/>
      <c r="F12" s="109"/>
      <c r="G12" s="109"/>
      <c r="H12" s="165"/>
      <c r="I12" s="109"/>
      <c r="J12" s="122"/>
      <c r="L12" s="118"/>
      <c r="M12" s="109"/>
      <c r="N12" s="109"/>
      <c r="O12" s="109"/>
      <c r="P12" s="109"/>
      <c r="Q12" s="109"/>
      <c r="R12" s="109"/>
      <c r="S12" s="122"/>
    </row>
    <row r="13" spans="1:19" ht="12.75">
      <c r="A13" s="118" t="s">
        <v>65</v>
      </c>
      <c r="B13" s="109" t="s">
        <v>65</v>
      </c>
      <c r="C13" s="165"/>
      <c r="D13" s="105" t="s">
        <v>65</v>
      </c>
      <c r="E13" s="109" t="s">
        <v>65</v>
      </c>
      <c r="F13" s="109" t="s">
        <v>65</v>
      </c>
      <c r="G13" s="109" t="s">
        <v>65</v>
      </c>
      <c r="H13" s="165"/>
      <c r="I13" s="105" t="s">
        <v>65</v>
      </c>
      <c r="J13" s="122" t="s">
        <v>65</v>
      </c>
      <c r="L13" s="118"/>
      <c r="M13" s="109"/>
      <c r="N13" s="105" t="s">
        <v>65</v>
      </c>
      <c r="O13" s="109"/>
      <c r="P13" s="109"/>
      <c r="Q13" s="109"/>
      <c r="R13" s="105" t="s">
        <v>65</v>
      </c>
      <c r="S13" s="122"/>
    </row>
    <row r="14" spans="1:19" ht="12.75">
      <c r="A14" s="118"/>
      <c r="B14" s="109"/>
      <c r="C14" s="165"/>
      <c r="D14" s="109"/>
      <c r="E14" s="109"/>
      <c r="F14" s="109"/>
      <c r="G14" s="109"/>
      <c r="H14" s="165"/>
      <c r="I14" s="109"/>
      <c r="J14" s="122"/>
      <c r="L14" s="118"/>
      <c r="M14" s="109"/>
      <c r="N14" s="109"/>
      <c r="O14" s="109"/>
      <c r="P14" s="109"/>
      <c r="Q14" s="109"/>
      <c r="R14" s="109"/>
      <c r="S14" s="122"/>
    </row>
    <row r="15" spans="1:19" ht="12.75">
      <c r="A15" s="118" t="s">
        <v>65</v>
      </c>
      <c r="B15" s="109" t="s">
        <v>65</v>
      </c>
      <c r="C15" s="165"/>
      <c r="D15" s="109" t="s">
        <v>65</v>
      </c>
      <c r="E15" s="105" t="s">
        <v>65</v>
      </c>
      <c r="F15" s="109" t="s">
        <v>65</v>
      </c>
      <c r="G15" s="105" t="s">
        <v>65</v>
      </c>
      <c r="H15" s="165"/>
      <c r="I15" s="109" t="s">
        <v>65</v>
      </c>
      <c r="J15" s="122" t="s">
        <v>65</v>
      </c>
      <c r="L15" s="118"/>
      <c r="M15" s="109"/>
      <c r="N15" s="109"/>
      <c r="O15" s="109"/>
      <c r="P15" s="109"/>
      <c r="Q15" s="105" t="s">
        <v>65</v>
      </c>
      <c r="R15" s="109"/>
      <c r="S15" s="122"/>
    </row>
    <row r="16" spans="1:19" ht="12.75">
      <c r="A16" s="118"/>
      <c r="B16" s="109"/>
      <c r="C16" s="165"/>
      <c r="D16" s="109"/>
      <c r="E16" s="109"/>
      <c r="F16" s="109"/>
      <c r="G16" s="109"/>
      <c r="H16" s="165"/>
      <c r="I16" s="109"/>
      <c r="J16" s="122"/>
      <c r="L16" s="118"/>
      <c r="M16" s="109"/>
      <c r="N16" s="109"/>
      <c r="O16" s="109"/>
      <c r="P16" s="109"/>
      <c r="Q16" s="109"/>
      <c r="R16" s="109"/>
      <c r="S16" s="122"/>
    </row>
    <row r="17" spans="1:19" ht="12.75">
      <c r="A17" s="118" t="s">
        <v>65</v>
      </c>
      <c r="B17" s="105" t="s">
        <v>65</v>
      </c>
      <c r="C17" s="165"/>
      <c r="D17" s="109" t="s">
        <v>65</v>
      </c>
      <c r="E17" s="109" t="s">
        <v>65</v>
      </c>
      <c r="F17" s="105" t="s">
        <v>65</v>
      </c>
      <c r="G17" s="109" t="s">
        <v>65</v>
      </c>
      <c r="H17" s="165"/>
      <c r="I17" s="109" t="s">
        <v>65</v>
      </c>
      <c r="J17" s="122" t="s">
        <v>65</v>
      </c>
      <c r="L17" s="118"/>
      <c r="M17" s="105" t="s">
        <v>65</v>
      </c>
      <c r="N17" s="109"/>
      <c r="O17" s="109"/>
      <c r="P17" s="105" t="s">
        <v>65</v>
      </c>
      <c r="Q17" s="109"/>
      <c r="R17" s="109"/>
      <c r="S17" s="122"/>
    </row>
    <row r="18" spans="1:19" ht="12.75">
      <c r="A18" s="118"/>
      <c r="B18" s="109"/>
      <c r="C18" s="165"/>
      <c r="D18" s="109"/>
      <c r="E18" s="109"/>
      <c r="F18" s="109"/>
      <c r="G18" s="109"/>
      <c r="H18" s="165"/>
      <c r="I18" s="109"/>
      <c r="J18" s="122"/>
      <c r="L18" s="118"/>
      <c r="M18" s="109"/>
      <c r="N18" s="109"/>
      <c r="O18" s="109"/>
      <c r="P18" s="109"/>
      <c r="Q18" s="109"/>
      <c r="R18" s="109"/>
      <c r="S18" s="122"/>
    </row>
    <row r="19" spans="1:19" ht="13.5" thickBot="1">
      <c r="A19" s="123" t="s">
        <v>65</v>
      </c>
      <c r="B19" s="115" t="s">
        <v>65</v>
      </c>
      <c r="C19" s="166"/>
      <c r="D19" s="112" t="s">
        <v>65</v>
      </c>
      <c r="E19" s="115" t="s">
        <v>65</v>
      </c>
      <c r="F19" s="115" t="s">
        <v>65</v>
      </c>
      <c r="G19" s="115" t="s">
        <v>65</v>
      </c>
      <c r="H19" s="166"/>
      <c r="I19" s="115" t="s">
        <v>65</v>
      </c>
      <c r="J19" s="124" t="s">
        <v>65</v>
      </c>
      <c r="L19" s="123"/>
      <c r="M19" s="115"/>
      <c r="N19" s="112" t="s">
        <v>65</v>
      </c>
      <c r="O19" s="115"/>
      <c r="P19" s="115"/>
      <c r="Q19" s="115"/>
      <c r="R19" s="115"/>
      <c r="S19" s="124" t="s">
        <v>65</v>
      </c>
    </row>
    <row r="20" spans="1:19" ht="12.75">
      <c r="A20" t="s">
        <v>79</v>
      </c>
      <c r="L20" t="s">
        <v>80</v>
      </c>
      <c r="M20" s="116"/>
      <c r="N20" s="116"/>
      <c r="O20" s="116"/>
      <c r="P20" s="116"/>
      <c r="Q20" s="116"/>
      <c r="R20" s="116"/>
      <c r="S20" s="116"/>
    </row>
    <row r="21" spans="1:19" ht="26.25" customHeight="1">
      <c r="A21" s="276" t="s">
        <v>81</v>
      </c>
      <c r="B21" s="276"/>
      <c r="C21" s="276"/>
      <c r="D21" s="276"/>
      <c r="E21" s="276"/>
      <c r="F21" s="276"/>
      <c r="G21" s="276"/>
      <c r="H21" s="276"/>
      <c r="I21" s="276"/>
      <c r="J21" s="276"/>
      <c r="S21" s="107"/>
    </row>
    <row r="22" ht="13.5" thickBot="1">
      <c r="S22" s="107"/>
    </row>
    <row r="23" spans="1:11" ht="29.25" customHeight="1">
      <c r="A23" s="273" t="s">
        <v>253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9"/>
    </row>
    <row r="24" spans="1:11" ht="12.75">
      <c r="A24" s="103" t="s">
        <v>65</v>
      </c>
      <c r="B24" s="104" t="s">
        <v>65</v>
      </c>
      <c r="C24" s="104"/>
      <c r="D24" s="165" t="s">
        <v>65</v>
      </c>
      <c r="E24" s="104" t="s">
        <v>65</v>
      </c>
      <c r="F24" s="104" t="s">
        <v>65</v>
      </c>
      <c r="G24" s="104" t="s">
        <v>65</v>
      </c>
      <c r="H24" s="104"/>
      <c r="I24" s="165" t="s">
        <v>65</v>
      </c>
      <c r="J24" s="104" t="s">
        <v>65</v>
      </c>
      <c r="K24" s="106" t="s">
        <v>65</v>
      </c>
    </row>
    <row r="25" spans="1:11" ht="12.75">
      <c r="A25" s="103"/>
      <c r="B25" s="104"/>
      <c r="C25" s="104"/>
      <c r="D25" s="165"/>
      <c r="E25" s="104"/>
      <c r="F25" s="104"/>
      <c r="G25" s="104"/>
      <c r="H25" s="104"/>
      <c r="I25" s="165"/>
      <c r="J25" s="104"/>
      <c r="K25" s="106"/>
    </row>
    <row r="26" spans="1:11" ht="12.75">
      <c r="A26" s="103" t="s">
        <v>65</v>
      </c>
      <c r="B26" s="104" t="s">
        <v>65</v>
      </c>
      <c r="C26" s="104"/>
      <c r="D26" s="165" t="s">
        <v>65</v>
      </c>
      <c r="E26" s="104" t="s">
        <v>65</v>
      </c>
      <c r="F26" s="104" t="s">
        <v>65</v>
      </c>
      <c r="G26" s="104" t="s">
        <v>65</v>
      </c>
      <c r="H26" s="104"/>
      <c r="I26" s="165" t="s">
        <v>65</v>
      </c>
      <c r="J26" s="104" t="s">
        <v>65</v>
      </c>
      <c r="K26" s="106" t="s">
        <v>65</v>
      </c>
    </row>
    <row r="27" spans="1:11" ht="12.75">
      <c r="A27" s="103"/>
      <c r="B27" s="104"/>
      <c r="C27" s="104"/>
      <c r="D27" s="165"/>
      <c r="E27" s="104"/>
      <c r="F27" s="104"/>
      <c r="G27" s="104"/>
      <c r="H27" s="104"/>
      <c r="I27" s="165"/>
      <c r="J27" s="104"/>
      <c r="K27" s="106"/>
    </row>
    <row r="28" spans="1:11" ht="12.75">
      <c r="A28" s="103" t="s">
        <v>65</v>
      </c>
      <c r="B28" s="104" t="s">
        <v>65</v>
      </c>
      <c r="C28" s="104"/>
      <c r="D28" s="165" t="s">
        <v>65</v>
      </c>
      <c r="E28" s="104" t="s">
        <v>65</v>
      </c>
      <c r="F28" s="104" t="s">
        <v>65</v>
      </c>
      <c r="G28" s="104" t="s">
        <v>65</v>
      </c>
      <c r="H28" s="104"/>
      <c r="I28" s="165" t="s">
        <v>65</v>
      </c>
      <c r="J28" s="104" t="s">
        <v>65</v>
      </c>
      <c r="K28" s="106" t="s">
        <v>65</v>
      </c>
    </row>
    <row r="29" spans="1:11" ht="12.75">
      <c r="A29" s="103"/>
      <c r="B29" s="104"/>
      <c r="C29" s="104"/>
      <c r="D29" s="165"/>
      <c r="E29" s="104"/>
      <c r="F29" s="104"/>
      <c r="G29" s="104"/>
      <c r="H29" s="104"/>
      <c r="I29" s="165"/>
      <c r="J29" s="104"/>
      <c r="K29" s="106"/>
    </row>
    <row r="30" spans="1:11" ht="12.75">
      <c r="A30" s="103"/>
      <c r="B30" s="104"/>
      <c r="C30" s="104"/>
      <c r="D30" s="165"/>
      <c r="E30" s="104"/>
      <c r="F30" s="104"/>
      <c r="G30" s="104"/>
      <c r="H30" s="104"/>
      <c r="I30" s="165"/>
      <c r="J30" s="104"/>
      <c r="K30" s="106"/>
    </row>
    <row r="31" spans="1:11" ht="12.75">
      <c r="A31" s="103" t="s">
        <v>65</v>
      </c>
      <c r="B31" s="104" t="s">
        <v>65</v>
      </c>
      <c r="C31" s="104"/>
      <c r="D31" s="165" t="s">
        <v>65</v>
      </c>
      <c r="E31" s="104" t="s">
        <v>65</v>
      </c>
      <c r="F31" s="104" t="s">
        <v>65</v>
      </c>
      <c r="G31" s="104" t="s">
        <v>65</v>
      </c>
      <c r="H31" s="104"/>
      <c r="I31" s="165" t="s">
        <v>65</v>
      </c>
      <c r="J31" s="104" t="s">
        <v>65</v>
      </c>
      <c r="K31" s="106" t="s">
        <v>65</v>
      </c>
    </row>
    <row r="32" spans="1:11" ht="12.75">
      <c r="A32" s="103"/>
      <c r="B32" s="104"/>
      <c r="C32" s="104"/>
      <c r="D32" s="165"/>
      <c r="E32" s="104"/>
      <c r="F32" s="104"/>
      <c r="G32" s="104"/>
      <c r="H32" s="104"/>
      <c r="I32" s="165"/>
      <c r="J32" s="104"/>
      <c r="K32" s="106"/>
    </row>
    <row r="33" spans="1:11" ht="12.75">
      <c r="A33" s="103" t="s">
        <v>65</v>
      </c>
      <c r="B33" s="104" t="s">
        <v>65</v>
      </c>
      <c r="C33" s="104"/>
      <c r="D33" s="165" t="s">
        <v>65</v>
      </c>
      <c r="E33" s="104" t="s">
        <v>65</v>
      </c>
      <c r="F33" s="104" t="s">
        <v>65</v>
      </c>
      <c r="G33" s="104" t="s">
        <v>65</v>
      </c>
      <c r="H33" s="104"/>
      <c r="I33" s="165" t="s">
        <v>65</v>
      </c>
      <c r="J33" s="104" t="s">
        <v>65</v>
      </c>
      <c r="K33" s="106" t="s">
        <v>65</v>
      </c>
    </row>
    <row r="34" spans="1:11" ht="12.75">
      <c r="A34" s="103"/>
      <c r="B34" s="104"/>
      <c r="C34" s="104"/>
      <c r="D34" s="165"/>
      <c r="E34" s="104"/>
      <c r="F34" s="104"/>
      <c r="G34" s="104"/>
      <c r="H34" s="104"/>
      <c r="I34" s="165"/>
      <c r="J34" s="104"/>
      <c r="K34" s="106"/>
    </row>
    <row r="35" spans="1:11" ht="12.75">
      <c r="A35" s="103" t="s">
        <v>65</v>
      </c>
      <c r="B35" s="104" t="s">
        <v>65</v>
      </c>
      <c r="C35" s="104"/>
      <c r="D35" s="165" t="s">
        <v>65</v>
      </c>
      <c r="E35" s="104" t="s">
        <v>65</v>
      </c>
      <c r="F35" s="104" t="s">
        <v>65</v>
      </c>
      <c r="G35" s="104" t="s">
        <v>65</v>
      </c>
      <c r="H35" s="104"/>
      <c r="I35" s="165" t="s">
        <v>65</v>
      </c>
      <c r="J35" s="104" t="s">
        <v>65</v>
      </c>
      <c r="K35" s="106" t="s">
        <v>65</v>
      </c>
    </row>
    <row r="36" spans="1:11" ht="12.75">
      <c r="A36" s="103"/>
      <c r="B36" s="104"/>
      <c r="C36" s="104"/>
      <c r="D36" s="165"/>
      <c r="E36" s="104"/>
      <c r="F36" s="104"/>
      <c r="G36" s="104"/>
      <c r="H36" s="104"/>
      <c r="I36" s="165"/>
      <c r="J36" s="104"/>
      <c r="K36" s="106"/>
    </row>
    <row r="37" spans="1:11" ht="13.5" thickBot="1">
      <c r="A37" s="110" t="s">
        <v>65</v>
      </c>
      <c r="B37" s="111" t="s">
        <v>65</v>
      </c>
      <c r="C37" s="111"/>
      <c r="D37" s="166" t="s">
        <v>65</v>
      </c>
      <c r="E37" s="111" t="s">
        <v>65</v>
      </c>
      <c r="F37" s="111" t="s">
        <v>65</v>
      </c>
      <c r="G37" s="111" t="s">
        <v>65</v>
      </c>
      <c r="H37" s="111"/>
      <c r="I37" s="166" t="s">
        <v>65</v>
      </c>
      <c r="J37" s="111" t="s">
        <v>65</v>
      </c>
      <c r="K37" s="113" t="s">
        <v>65</v>
      </c>
    </row>
    <row r="38" spans="1:11" ht="13.5" thickBot="1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ht="33.75" customHeight="1">
      <c r="A39" s="273" t="s">
        <v>154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9"/>
    </row>
    <row r="40" spans="1:11" ht="15" customHeight="1">
      <c r="A40" s="118" t="s">
        <v>65</v>
      </c>
      <c r="B40" s="165" t="s">
        <v>65</v>
      </c>
      <c r="C40" s="165"/>
      <c r="D40" s="109" t="s">
        <v>65</v>
      </c>
      <c r="E40" s="105" t="s">
        <v>65</v>
      </c>
      <c r="F40" s="165" t="s">
        <v>65</v>
      </c>
      <c r="G40" s="109" t="s">
        <v>65</v>
      </c>
      <c r="H40" s="109"/>
      <c r="I40" s="109" t="s">
        <v>65</v>
      </c>
      <c r="J40" s="165" t="s">
        <v>65</v>
      </c>
      <c r="K40" s="122" t="s">
        <v>65</v>
      </c>
    </row>
    <row r="41" spans="1:11" ht="15" customHeight="1">
      <c r="A41" s="118"/>
      <c r="B41" s="165"/>
      <c r="C41" s="165"/>
      <c r="D41" s="109"/>
      <c r="E41" s="109"/>
      <c r="F41" s="165"/>
      <c r="G41" s="109"/>
      <c r="H41" s="109"/>
      <c r="I41" s="109"/>
      <c r="J41" s="165"/>
      <c r="K41" s="122"/>
    </row>
    <row r="42" spans="1:11" ht="15" customHeight="1">
      <c r="A42" s="120" t="s">
        <v>65</v>
      </c>
      <c r="B42" s="165" t="s">
        <v>65</v>
      </c>
      <c r="C42" s="165"/>
      <c r="D42" s="109" t="s">
        <v>65</v>
      </c>
      <c r="E42" s="109" t="s">
        <v>65</v>
      </c>
      <c r="F42" s="165" t="s">
        <v>65</v>
      </c>
      <c r="G42" s="105" t="s">
        <v>65</v>
      </c>
      <c r="H42" s="105"/>
      <c r="I42" s="105" t="s">
        <v>65</v>
      </c>
      <c r="J42" s="165" t="s">
        <v>65</v>
      </c>
      <c r="K42" s="122" t="s">
        <v>65</v>
      </c>
    </row>
    <row r="43" spans="1:11" ht="15" customHeight="1">
      <c r="A43" s="118"/>
      <c r="B43" s="165"/>
      <c r="C43" s="165"/>
      <c r="D43" s="109"/>
      <c r="E43" s="109"/>
      <c r="F43" s="165"/>
      <c r="G43" s="109"/>
      <c r="H43" s="109"/>
      <c r="I43" s="109"/>
      <c r="J43" s="165"/>
      <c r="K43" s="122"/>
    </row>
    <row r="44" spans="1:11" ht="15" customHeight="1">
      <c r="A44" s="118" t="s">
        <v>65</v>
      </c>
      <c r="B44" s="165" t="s">
        <v>65</v>
      </c>
      <c r="C44" s="165"/>
      <c r="D44" s="105" t="s">
        <v>65</v>
      </c>
      <c r="E44" s="109" t="s">
        <v>65</v>
      </c>
      <c r="F44" s="165" t="s">
        <v>65</v>
      </c>
      <c r="G44" s="109" t="s">
        <v>65</v>
      </c>
      <c r="H44" s="109"/>
      <c r="I44" s="109" t="s">
        <v>65</v>
      </c>
      <c r="J44" s="165" t="s">
        <v>65</v>
      </c>
      <c r="K44" s="119" t="s">
        <v>65</v>
      </c>
    </row>
    <row r="45" spans="1:11" ht="15" customHeight="1">
      <c r="A45" s="118"/>
      <c r="B45" s="165"/>
      <c r="C45" s="165"/>
      <c r="D45" s="109"/>
      <c r="E45" s="109"/>
      <c r="F45" s="165"/>
      <c r="G45" s="109"/>
      <c r="H45" s="109"/>
      <c r="I45" s="109"/>
      <c r="J45" s="165"/>
      <c r="K45" s="122"/>
    </row>
    <row r="46" spans="1:11" ht="15" customHeight="1">
      <c r="A46" s="118" t="s">
        <v>65</v>
      </c>
      <c r="B46" s="165" t="s">
        <v>65</v>
      </c>
      <c r="C46" s="165"/>
      <c r="D46" s="109" t="s">
        <v>65</v>
      </c>
      <c r="E46" s="109" t="s">
        <v>65</v>
      </c>
      <c r="F46" s="165" t="s">
        <v>65</v>
      </c>
      <c r="G46" s="109" t="s">
        <v>65</v>
      </c>
      <c r="H46" s="109"/>
      <c r="I46" s="109" t="s">
        <v>65</v>
      </c>
      <c r="J46" s="165" t="s">
        <v>65</v>
      </c>
      <c r="K46" s="122" t="s">
        <v>65</v>
      </c>
    </row>
    <row r="47" spans="1:11" ht="15" customHeight="1">
      <c r="A47" s="118"/>
      <c r="B47" s="165"/>
      <c r="C47" s="165"/>
      <c r="D47" s="109"/>
      <c r="E47" s="109"/>
      <c r="F47" s="165"/>
      <c r="G47" s="109"/>
      <c r="H47" s="109"/>
      <c r="I47" s="109"/>
      <c r="J47" s="165"/>
      <c r="K47" s="122"/>
    </row>
    <row r="48" spans="1:11" ht="15" customHeight="1">
      <c r="A48" s="120" t="s">
        <v>65</v>
      </c>
      <c r="B48" s="165" t="s">
        <v>65</v>
      </c>
      <c r="C48" s="165"/>
      <c r="D48" s="109" t="s">
        <v>65</v>
      </c>
      <c r="E48" s="109" t="s">
        <v>65</v>
      </c>
      <c r="F48" s="165" t="s">
        <v>65</v>
      </c>
      <c r="G48" s="109" t="s">
        <v>65</v>
      </c>
      <c r="H48" s="109"/>
      <c r="I48" s="105" t="s">
        <v>65</v>
      </c>
      <c r="J48" s="165" t="s">
        <v>65</v>
      </c>
      <c r="K48" s="122" t="s">
        <v>65</v>
      </c>
    </row>
    <row r="49" spans="1:11" ht="15" customHeight="1">
      <c r="A49" s="118"/>
      <c r="B49" s="165"/>
      <c r="C49" s="165"/>
      <c r="D49" s="109"/>
      <c r="E49" s="109"/>
      <c r="F49" s="165"/>
      <c r="G49" s="109"/>
      <c r="H49" s="109"/>
      <c r="I49" s="109"/>
      <c r="J49" s="165"/>
      <c r="K49" s="122"/>
    </row>
    <row r="50" spans="1:11" ht="15" customHeight="1">
      <c r="A50" s="118" t="s">
        <v>65</v>
      </c>
      <c r="B50" s="165" t="s">
        <v>65</v>
      </c>
      <c r="C50" s="165"/>
      <c r="D50" s="105" t="s">
        <v>65</v>
      </c>
      <c r="E50" s="109" t="s">
        <v>65</v>
      </c>
      <c r="F50" s="165" t="s">
        <v>65</v>
      </c>
      <c r="G50" s="105" t="s">
        <v>65</v>
      </c>
      <c r="H50" s="105"/>
      <c r="I50" s="109" t="s">
        <v>65</v>
      </c>
      <c r="J50" s="165" t="s">
        <v>65</v>
      </c>
      <c r="K50" s="119" t="s">
        <v>65</v>
      </c>
    </row>
    <row r="51" spans="1:11" ht="15" customHeight="1">
      <c r="A51" s="118"/>
      <c r="B51" s="165"/>
      <c r="C51" s="165"/>
      <c r="D51" s="109"/>
      <c r="E51" s="109"/>
      <c r="F51" s="165"/>
      <c r="G51" s="109"/>
      <c r="H51" s="109"/>
      <c r="I51" s="109"/>
      <c r="J51" s="165"/>
      <c r="K51" s="122"/>
    </row>
    <row r="52" spans="1:11" ht="15" customHeight="1">
      <c r="A52" s="118" t="s">
        <v>65</v>
      </c>
      <c r="B52" s="165" t="s">
        <v>65</v>
      </c>
      <c r="C52" s="165"/>
      <c r="D52" s="109" t="s">
        <v>65</v>
      </c>
      <c r="E52" s="109" t="s">
        <v>65</v>
      </c>
      <c r="F52" s="165" t="s">
        <v>65</v>
      </c>
      <c r="G52" s="109" t="s">
        <v>65</v>
      </c>
      <c r="H52" s="109"/>
      <c r="I52" s="109" t="s">
        <v>65</v>
      </c>
      <c r="J52" s="165" t="s">
        <v>65</v>
      </c>
      <c r="K52" s="122" t="s">
        <v>65</v>
      </c>
    </row>
    <row r="53" spans="1:11" ht="15" customHeight="1">
      <c r="A53" s="118"/>
      <c r="B53" s="165"/>
      <c r="C53" s="165"/>
      <c r="D53" s="109"/>
      <c r="E53" s="109"/>
      <c r="F53" s="165"/>
      <c r="G53" s="109"/>
      <c r="H53" s="109"/>
      <c r="I53" s="109"/>
      <c r="J53" s="165"/>
      <c r="K53" s="122"/>
    </row>
    <row r="54" spans="1:11" ht="15" customHeight="1" thickBot="1">
      <c r="A54" s="123" t="s">
        <v>65</v>
      </c>
      <c r="B54" s="166" t="s">
        <v>65</v>
      </c>
      <c r="C54" s="166"/>
      <c r="D54" s="115" t="s">
        <v>65</v>
      </c>
      <c r="E54" s="112" t="s">
        <v>65</v>
      </c>
      <c r="F54" s="166" t="s">
        <v>65</v>
      </c>
      <c r="G54" s="115" t="s">
        <v>65</v>
      </c>
      <c r="H54" s="115"/>
      <c r="I54" s="115" t="s">
        <v>65</v>
      </c>
      <c r="J54" s="166" t="s">
        <v>65</v>
      </c>
      <c r="K54" s="126" t="s">
        <v>65</v>
      </c>
    </row>
    <row r="56" spans="1:13" ht="12.75">
      <c r="A56" s="127" t="s">
        <v>69</v>
      </c>
      <c r="B56" s="117"/>
      <c r="C56" s="117"/>
      <c r="L56" s="127" t="s">
        <v>69</v>
      </c>
      <c r="M56" s="117"/>
    </row>
    <row r="57" spans="1:13" ht="12.75">
      <c r="A57" s="127" t="s">
        <v>83</v>
      </c>
      <c r="L57" s="116"/>
      <c r="M57" t="s">
        <v>84</v>
      </c>
    </row>
    <row r="58" spans="1:12" ht="12.75">
      <c r="A58" s="127" t="s">
        <v>82</v>
      </c>
      <c r="L58" s="116"/>
    </row>
    <row r="59" ht="12.75">
      <c r="A59" s="159" t="s">
        <v>85</v>
      </c>
    </row>
    <row r="60" ht="12.75">
      <c r="A60" s="159" t="s">
        <v>256</v>
      </c>
    </row>
    <row r="63" ht="12.75">
      <c r="A63" s="116" t="s">
        <v>70</v>
      </c>
    </row>
    <row r="64" spans="1:6" ht="12.75">
      <c r="A64" s="116"/>
      <c r="B64" s="116" t="s">
        <v>141</v>
      </c>
      <c r="C64" s="116"/>
      <c r="D64" s="116"/>
      <c r="E64" s="116"/>
      <c r="F64" s="116"/>
    </row>
    <row r="65" spans="1:6" ht="12.75">
      <c r="A65" s="116"/>
      <c r="B65" s="130" t="s">
        <v>140</v>
      </c>
      <c r="C65" s="130"/>
      <c r="D65" s="130"/>
      <c r="E65" s="116"/>
      <c r="F65" s="116"/>
    </row>
    <row r="66" spans="2:8" ht="12.75">
      <c r="B66" s="164" t="s">
        <v>143</v>
      </c>
      <c r="C66" s="164"/>
      <c r="D66" s="164"/>
      <c r="E66" s="164"/>
      <c r="F66" s="116"/>
      <c r="G66" s="116"/>
      <c r="H66" s="116"/>
    </row>
    <row r="67" spans="1:8" ht="12.75">
      <c r="A67" s="116"/>
      <c r="B67" s="131" t="s">
        <v>71</v>
      </c>
      <c r="C67" s="131"/>
      <c r="D67" s="131"/>
      <c r="E67" s="131"/>
      <c r="F67" s="116"/>
      <c r="G67" s="116"/>
      <c r="H67" s="116"/>
    </row>
    <row r="68" spans="1:8" ht="12.75">
      <c r="A68" s="116"/>
      <c r="B68" s="116"/>
      <c r="C68" s="116"/>
      <c r="D68" s="116"/>
      <c r="E68" s="116"/>
      <c r="F68" s="116"/>
      <c r="G68" s="116"/>
      <c r="H68" s="116"/>
    </row>
    <row r="69" spans="1:8" ht="12.75">
      <c r="A69" s="116"/>
      <c r="B69" s="116"/>
      <c r="C69" s="116"/>
      <c r="D69" s="127" t="s">
        <v>72</v>
      </c>
      <c r="E69" s="116"/>
      <c r="F69" s="116"/>
      <c r="G69" s="116"/>
      <c r="H69" s="116"/>
    </row>
    <row r="70" spans="1:8" ht="12.75">
      <c r="A70" s="116"/>
      <c r="B70" s="116"/>
      <c r="C70" s="116"/>
      <c r="D70" s="127"/>
      <c r="E70" s="116"/>
      <c r="F70" s="116"/>
      <c r="G70" s="116"/>
      <c r="H70" s="116"/>
    </row>
    <row r="71" spans="1:8" ht="12.75">
      <c r="A71" s="116"/>
      <c r="B71" s="116"/>
      <c r="C71" s="116"/>
      <c r="D71" s="116"/>
      <c r="E71" s="116"/>
      <c r="F71" s="116"/>
      <c r="G71" s="116"/>
      <c r="H71" s="116"/>
    </row>
    <row r="72" spans="1:8" ht="12.75">
      <c r="A72" s="116"/>
      <c r="B72" s="116"/>
      <c r="C72" s="116"/>
      <c r="D72" s="127" t="s">
        <v>86</v>
      </c>
      <c r="E72" s="116"/>
      <c r="F72" s="116"/>
      <c r="G72" s="116"/>
      <c r="H72" s="116"/>
    </row>
  </sheetData>
  <sheetProtection password="F73D" sheet="1" objects="1" scenarios="1"/>
  <mergeCells count="7">
    <mergeCell ref="A23:K23"/>
    <mergeCell ref="A39:K39"/>
    <mergeCell ref="A1:J1"/>
    <mergeCell ref="L1:S1"/>
    <mergeCell ref="A2:J2"/>
    <mergeCell ref="L2:S2"/>
    <mergeCell ref="A21:J21"/>
  </mergeCells>
  <printOptions horizontalCentered="1"/>
  <pageMargins left="0" right="0" top="0" bottom="0" header="0.5118110236220472" footer="0.5118110236220472"/>
  <pageSetup horizontalDpi="600" verticalDpi="600" orientation="portrait" paperSize="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lebst3</cp:lastModifiedBy>
  <cp:lastPrinted>2013-06-17T21:29:24Z</cp:lastPrinted>
  <dcterms:created xsi:type="dcterms:W3CDTF">2012-04-30T11:24:49Z</dcterms:created>
  <dcterms:modified xsi:type="dcterms:W3CDTF">2013-07-30T12:04:00Z</dcterms:modified>
  <cp:category/>
  <cp:version/>
  <cp:contentType/>
  <cp:contentStatus/>
</cp:coreProperties>
</file>